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\Documents\Athletic\HCAAA\2016\Outdoor\Pents\"/>
    </mc:Choice>
  </mc:AlternateContent>
  <bookViews>
    <workbookView xWindow="0" yWindow="0" windowWidth="17820" windowHeight="8040" tabRatio="957" activeTab="2"/>
  </bookViews>
  <sheets>
    <sheet name="U13 Girls" sheetId="6" r:id="rId1"/>
    <sheet name="U15 Girls" sheetId="8" r:id="rId2"/>
    <sheet name="U17 Women" sheetId="17" r:id="rId3"/>
    <sheet name="Hurdles" sheetId="25" state="hidden" r:id="rId4"/>
    <sheet name="Age Correction" sheetId="26" state="hidden" r:id="rId5"/>
  </sheets>
  <definedNames>
    <definedName name="_xlnm.Print_Area" localSheetId="0">'U13 Girls'!$B$3:$R$31</definedName>
    <definedName name="_xlnm.Print_Area" localSheetId="1">'U15 Girls'!$B$3:$R$31</definedName>
    <definedName name="_xlnm.Print_Area" localSheetId="2">'U17 Women'!$B$3:$R$31</definedName>
  </definedNames>
  <calcPr calcId="171027" concurrentCalc="0"/>
</workbook>
</file>

<file path=xl/calcChain.xml><?xml version="1.0" encoding="utf-8"?>
<calcChain xmlns="http://schemas.openxmlformats.org/spreadsheetml/2006/main">
  <c r="D11" i="8" l="1"/>
  <c r="R9" i="17"/>
  <c r="P9" i="17"/>
  <c r="N9" i="17"/>
  <c r="L9" i="17"/>
  <c r="J9" i="17"/>
  <c r="H9" i="17"/>
  <c r="F9" i="17"/>
  <c r="D9" i="17"/>
  <c r="C20" i="26"/>
  <c r="D19" i="26"/>
  <c r="D20" i="26"/>
  <c r="D18" i="26"/>
  <c r="R9" i="8"/>
  <c r="P9" i="8"/>
  <c r="N9" i="8"/>
  <c r="L9" i="8"/>
  <c r="J9" i="8"/>
  <c r="H9" i="8"/>
  <c r="F9" i="8"/>
  <c r="D9" i="8"/>
  <c r="R9" i="6"/>
  <c r="P9" i="6"/>
  <c r="N9" i="6"/>
  <c r="L9" i="6"/>
  <c r="J9" i="6"/>
  <c r="H9" i="6"/>
  <c r="F9" i="6"/>
  <c r="D9" i="6"/>
  <c r="Z3" i="6"/>
  <c r="AA3" i="6"/>
  <c r="D17" i="6"/>
  <c r="D15" i="6"/>
  <c r="D13" i="6"/>
  <c r="D11" i="6"/>
  <c r="D12" i="6"/>
  <c r="D14" i="6"/>
  <c r="D16" i="6"/>
  <c r="D18" i="6"/>
  <c r="C19" i="6"/>
  <c r="AB3" i="6"/>
  <c r="Z7" i="6"/>
  <c r="AA7" i="6"/>
  <c r="F17" i="6"/>
  <c r="F15" i="6"/>
  <c r="F13" i="6"/>
  <c r="F11" i="6"/>
  <c r="F12" i="6"/>
  <c r="F14" i="6"/>
  <c r="F16" i="6"/>
  <c r="F18" i="6"/>
  <c r="E19" i="6"/>
  <c r="AB7" i="6"/>
  <c r="Z11" i="6"/>
  <c r="AA11" i="6"/>
  <c r="AB11" i="6"/>
  <c r="Z10" i="6"/>
  <c r="AA10" i="6"/>
  <c r="AB10" i="6"/>
  <c r="Z9" i="6"/>
  <c r="AA9" i="6"/>
  <c r="AB9" i="6"/>
  <c r="Z5" i="6"/>
  <c r="AA5" i="6"/>
  <c r="H17" i="6"/>
  <c r="H15" i="6"/>
  <c r="H13" i="6"/>
  <c r="H11" i="6"/>
  <c r="H12" i="6"/>
  <c r="H14" i="6"/>
  <c r="H16" i="6"/>
  <c r="H18" i="6"/>
  <c r="G19" i="6"/>
  <c r="AB5" i="6"/>
  <c r="Z6" i="6"/>
  <c r="AA6" i="6"/>
  <c r="J17" i="6"/>
  <c r="J15" i="6"/>
  <c r="J13" i="6"/>
  <c r="J11" i="6"/>
  <c r="J12" i="6"/>
  <c r="J14" i="6"/>
  <c r="J16" i="6"/>
  <c r="J18" i="6"/>
  <c r="I19" i="6"/>
  <c r="AB6" i="6"/>
  <c r="L11" i="6"/>
  <c r="N11" i="6"/>
  <c r="P11" i="6"/>
  <c r="R11" i="6"/>
  <c r="Z8" i="6"/>
  <c r="AA8" i="6"/>
  <c r="L17" i="6"/>
  <c r="L15" i="6"/>
  <c r="L13" i="6"/>
  <c r="L12" i="6"/>
  <c r="L14" i="6"/>
  <c r="L16" i="6"/>
  <c r="L18" i="6"/>
  <c r="K19" i="6"/>
  <c r="AB8" i="6"/>
  <c r="N12" i="6"/>
  <c r="P12" i="6"/>
  <c r="R12" i="6"/>
  <c r="T12" i="6"/>
  <c r="Z4" i="6"/>
  <c r="AA4" i="6"/>
  <c r="N17" i="6"/>
  <c r="N15" i="6"/>
  <c r="N13" i="6"/>
  <c r="N14" i="6"/>
  <c r="N16" i="6"/>
  <c r="N18" i="6"/>
  <c r="M19" i="6"/>
  <c r="AB4" i="6"/>
  <c r="P13" i="6"/>
  <c r="R13" i="6"/>
  <c r="Z14" i="6"/>
  <c r="AA14" i="6"/>
  <c r="P17" i="6"/>
  <c r="P18" i="6"/>
  <c r="O19" i="6"/>
  <c r="AB14" i="6"/>
  <c r="P14" i="6"/>
  <c r="R14" i="6"/>
  <c r="Z15" i="6"/>
  <c r="AA15" i="6"/>
  <c r="R17" i="6"/>
  <c r="R18" i="6"/>
  <c r="Q19" i="6"/>
  <c r="AB15" i="6"/>
  <c r="P15" i="6"/>
  <c r="R15" i="6"/>
  <c r="Z12" i="6"/>
  <c r="AA12" i="6"/>
  <c r="AB12" i="6"/>
  <c r="P16" i="6"/>
  <c r="R16" i="6"/>
  <c r="Z16" i="6"/>
  <c r="AA16" i="6"/>
  <c r="AB16" i="6"/>
  <c r="Z13" i="6"/>
  <c r="AA13" i="6"/>
  <c r="AB13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Z17" i="6"/>
  <c r="AA17" i="6"/>
  <c r="AB17" i="6"/>
  <c r="Z18" i="6"/>
  <c r="AA18" i="6"/>
  <c r="AB18" i="6"/>
  <c r="D23" i="6"/>
  <c r="F23" i="6"/>
  <c r="H23" i="6"/>
  <c r="D24" i="6"/>
  <c r="F24" i="6"/>
  <c r="H24" i="6"/>
  <c r="D25" i="6"/>
  <c r="F25" i="6"/>
  <c r="H25" i="6"/>
  <c r="D26" i="6"/>
  <c r="F26" i="6"/>
  <c r="H26" i="6"/>
  <c r="D27" i="6"/>
  <c r="F27" i="6"/>
  <c r="H27" i="6"/>
  <c r="D28" i="6"/>
  <c r="F28" i="6"/>
  <c r="H28" i="6"/>
  <c r="Z10" i="8"/>
  <c r="AA10" i="8"/>
  <c r="D17" i="8"/>
  <c r="D15" i="8"/>
  <c r="D13" i="8"/>
  <c r="D12" i="8"/>
  <c r="D14" i="8"/>
  <c r="D16" i="8"/>
  <c r="D18" i="8"/>
  <c r="C19" i="8"/>
  <c r="AB10" i="8"/>
  <c r="Z4" i="8"/>
  <c r="AA4" i="8"/>
  <c r="F17" i="8"/>
  <c r="F15" i="8"/>
  <c r="F13" i="8"/>
  <c r="F11" i="8"/>
  <c r="F12" i="8"/>
  <c r="F14" i="8"/>
  <c r="F16" i="8"/>
  <c r="F18" i="8"/>
  <c r="E19" i="8"/>
  <c r="AB4" i="8"/>
  <c r="Z6" i="8"/>
  <c r="AA6" i="8"/>
  <c r="H17" i="8"/>
  <c r="H15" i="8"/>
  <c r="H13" i="8"/>
  <c r="H11" i="8"/>
  <c r="H12" i="8"/>
  <c r="H14" i="8"/>
  <c r="H16" i="8"/>
  <c r="H18" i="8"/>
  <c r="G19" i="8"/>
  <c r="AB6" i="8"/>
  <c r="Z12" i="8"/>
  <c r="AA12" i="8"/>
  <c r="AB12" i="8"/>
  <c r="Z11" i="8"/>
  <c r="AA11" i="8"/>
  <c r="AB11" i="8"/>
  <c r="Z14" i="8"/>
  <c r="AA14" i="8"/>
  <c r="AB14" i="8"/>
  <c r="Z3" i="8"/>
  <c r="AA3" i="8"/>
  <c r="J17" i="8"/>
  <c r="J15" i="8"/>
  <c r="J13" i="8"/>
  <c r="J11" i="8"/>
  <c r="J12" i="8"/>
  <c r="J14" i="8"/>
  <c r="J16" i="8"/>
  <c r="J18" i="8"/>
  <c r="I19" i="8"/>
  <c r="AB3" i="8"/>
  <c r="L11" i="8"/>
  <c r="N11" i="8"/>
  <c r="P11" i="8"/>
  <c r="R11" i="8"/>
  <c r="Z9" i="8"/>
  <c r="AA9" i="8"/>
  <c r="L17" i="8"/>
  <c r="L15" i="8"/>
  <c r="L13" i="8"/>
  <c r="L12" i="8"/>
  <c r="L14" i="8"/>
  <c r="L16" i="8"/>
  <c r="L18" i="8"/>
  <c r="K19" i="8"/>
  <c r="AB9" i="8"/>
  <c r="N12" i="8"/>
  <c r="P12" i="8"/>
  <c r="R12" i="8"/>
  <c r="Z8" i="8"/>
  <c r="AA8" i="8"/>
  <c r="N17" i="8"/>
  <c r="N15" i="8"/>
  <c r="N13" i="8"/>
  <c r="N14" i="8"/>
  <c r="N16" i="8"/>
  <c r="N18" i="8"/>
  <c r="M19" i="8"/>
  <c r="AB8" i="8"/>
  <c r="P13" i="8"/>
  <c r="R13" i="8"/>
  <c r="Z7" i="8"/>
  <c r="AA7" i="8"/>
  <c r="P17" i="8"/>
  <c r="P15" i="8"/>
  <c r="P14" i="8"/>
  <c r="P16" i="8"/>
  <c r="P18" i="8"/>
  <c r="O19" i="8"/>
  <c r="AB7" i="8"/>
  <c r="R14" i="8"/>
  <c r="Z5" i="8"/>
  <c r="AA5" i="8"/>
  <c r="R17" i="8"/>
  <c r="R15" i="8"/>
  <c r="R16" i="8"/>
  <c r="R18" i="8"/>
  <c r="Q19" i="8"/>
  <c r="AB5" i="8"/>
  <c r="Z13" i="8"/>
  <c r="AA13" i="8"/>
  <c r="AB13" i="8"/>
  <c r="Z15" i="8"/>
  <c r="AA15" i="8"/>
  <c r="AB15" i="8"/>
  <c r="Z16" i="8"/>
  <c r="AA16" i="8"/>
  <c r="AB16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Z17" i="8"/>
  <c r="AA17" i="8"/>
  <c r="AB17" i="8"/>
  <c r="Z18" i="8"/>
  <c r="AA18" i="8"/>
  <c r="AB18" i="8"/>
  <c r="D23" i="8"/>
  <c r="F23" i="8"/>
  <c r="H23" i="8"/>
  <c r="D24" i="8"/>
  <c r="F24" i="8"/>
  <c r="H24" i="8"/>
  <c r="D25" i="8"/>
  <c r="F25" i="8"/>
  <c r="H25" i="8"/>
  <c r="D26" i="8"/>
  <c r="F26" i="8"/>
  <c r="H26" i="8"/>
  <c r="D27" i="8"/>
  <c r="F27" i="8"/>
  <c r="H27" i="8"/>
  <c r="D28" i="8"/>
  <c r="F28" i="8"/>
  <c r="H28" i="8"/>
  <c r="D29" i="8"/>
  <c r="F29" i="8"/>
  <c r="H29" i="8"/>
  <c r="D30" i="8"/>
  <c r="F30" i="8"/>
  <c r="H30" i="8"/>
  <c r="Z4" i="17"/>
  <c r="AA4" i="17"/>
  <c r="J17" i="17"/>
  <c r="J15" i="17"/>
  <c r="J13" i="17"/>
  <c r="J11" i="17"/>
  <c r="J12" i="17"/>
  <c r="J14" i="17"/>
  <c r="J16" i="17"/>
  <c r="J18" i="17"/>
  <c r="I19" i="17"/>
  <c r="AB4" i="17"/>
  <c r="Z5" i="17"/>
  <c r="AA5" i="17"/>
  <c r="H17" i="17"/>
  <c r="H15" i="17"/>
  <c r="H13" i="17"/>
  <c r="H11" i="17"/>
  <c r="H12" i="17"/>
  <c r="H14" i="17"/>
  <c r="H16" i="17"/>
  <c r="H18" i="17"/>
  <c r="G19" i="17"/>
  <c r="AB5" i="17"/>
  <c r="Z6" i="17"/>
  <c r="AA6" i="17"/>
  <c r="F17" i="17"/>
  <c r="F15" i="17"/>
  <c r="F13" i="17"/>
  <c r="F11" i="17"/>
  <c r="F12" i="17"/>
  <c r="F14" i="17"/>
  <c r="F16" i="17"/>
  <c r="F18" i="17"/>
  <c r="E19" i="17"/>
  <c r="AB6" i="17"/>
  <c r="Z3" i="17"/>
  <c r="AA3" i="17"/>
  <c r="D17" i="17"/>
  <c r="D15" i="17"/>
  <c r="D13" i="17"/>
  <c r="D11" i="17"/>
  <c r="D12" i="17"/>
  <c r="D14" i="17"/>
  <c r="D16" i="17"/>
  <c r="D18" i="17"/>
  <c r="C19" i="17"/>
  <c r="AB3" i="17"/>
  <c r="Z7" i="17"/>
  <c r="AA7" i="17"/>
  <c r="AB7" i="17"/>
  <c r="Z8" i="17"/>
  <c r="AA8" i="17"/>
  <c r="AB8" i="17"/>
  <c r="Z9" i="17"/>
  <c r="AA9" i="17"/>
  <c r="AB9" i="17"/>
  <c r="L11" i="17"/>
  <c r="N11" i="17"/>
  <c r="P11" i="17"/>
  <c r="R11" i="17"/>
  <c r="Z10" i="17"/>
  <c r="AA10" i="17"/>
  <c r="L17" i="17"/>
  <c r="L15" i="17"/>
  <c r="L13" i="17"/>
  <c r="L12" i="17"/>
  <c r="L14" i="17"/>
  <c r="L16" i="17"/>
  <c r="L18" i="17"/>
  <c r="K19" i="17"/>
  <c r="AB10" i="17"/>
  <c r="N12" i="17"/>
  <c r="P12" i="17"/>
  <c r="R12" i="17"/>
  <c r="Z11" i="17"/>
  <c r="AA11" i="17"/>
  <c r="N17" i="17"/>
  <c r="N15" i="17"/>
  <c r="N13" i="17"/>
  <c r="N14" i="17"/>
  <c r="N16" i="17"/>
  <c r="N18" i="17"/>
  <c r="M19" i="17"/>
  <c r="AB11" i="17"/>
  <c r="P13" i="17"/>
  <c r="R13" i="17"/>
  <c r="Z12" i="17"/>
  <c r="AA12" i="17"/>
  <c r="P17" i="17"/>
  <c r="P15" i="17"/>
  <c r="P14" i="17"/>
  <c r="P16" i="17"/>
  <c r="P18" i="17"/>
  <c r="O19" i="17"/>
  <c r="AB12" i="17"/>
  <c r="R14" i="17"/>
  <c r="Z13" i="17"/>
  <c r="AA13" i="17"/>
  <c r="R17" i="17"/>
  <c r="R15" i="17"/>
  <c r="R16" i="17"/>
  <c r="R18" i="17"/>
  <c r="Q19" i="17"/>
  <c r="AB13" i="17"/>
  <c r="Z14" i="17"/>
  <c r="AA14" i="17"/>
  <c r="AB14" i="17"/>
  <c r="Z15" i="17"/>
  <c r="AA15" i="17"/>
  <c r="AB15" i="17"/>
  <c r="Z16" i="17"/>
  <c r="AA16" i="17"/>
  <c r="AB16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Z17" i="17"/>
  <c r="AA17" i="17"/>
  <c r="AB17" i="17"/>
  <c r="Z18" i="17"/>
  <c r="AA18" i="17"/>
  <c r="AB18" i="17"/>
  <c r="D23" i="17"/>
  <c r="F23" i="17"/>
  <c r="H23" i="17"/>
  <c r="L23" i="17"/>
  <c r="N23" i="17"/>
  <c r="P23" i="17"/>
  <c r="D24" i="17"/>
  <c r="F24" i="17"/>
  <c r="H24" i="17"/>
  <c r="L24" i="17"/>
  <c r="N24" i="17"/>
  <c r="P24" i="17"/>
  <c r="D25" i="17"/>
  <c r="F25" i="17"/>
  <c r="H25" i="17"/>
  <c r="L25" i="17"/>
  <c r="N25" i="17"/>
  <c r="P25" i="17"/>
  <c r="D26" i="17"/>
  <c r="F26" i="17"/>
  <c r="H26" i="17"/>
  <c r="D30" i="17"/>
  <c r="F30" i="17"/>
  <c r="H30" i="17"/>
</calcChain>
</file>

<file path=xl/sharedStrings.xml><?xml version="1.0" encoding="utf-8"?>
<sst xmlns="http://schemas.openxmlformats.org/spreadsheetml/2006/main" count="268" uniqueCount="91">
  <si>
    <t>COMPETITOR</t>
  </si>
  <si>
    <t>NUMBER</t>
  </si>
  <si>
    <t>CLUB</t>
  </si>
  <si>
    <t>Result</t>
  </si>
  <si>
    <t>Points</t>
  </si>
  <si>
    <t>Total Points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</si>
  <si>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</si>
  <si>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</si>
  <si>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</si>
  <si>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</si>
  <si>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</si>
  <si>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</si>
  <si>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</si>
  <si>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</si>
  <si>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</si>
  <si>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Competitor</t>
  </si>
  <si>
    <t>Club</t>
  </si>
  <si>
    <t>Long Jump</t>
  </si>
  <si>
    <t>RESULT</t>
  </si>
  <si>
    <t>-</t>
  </si>
  <si>
    <t>Name</t>
  </si>
  <si>
    <t>Score</t>
  </si>
  <si>
    <t>9th</t>
  </si>
  <si>
    <t>10th</t>
  </si>
  <si>
    <t>11th</t>
  </si>
  <si>
    <t>12th</t>
  </si>
  <si>
    <t>13th</t>
  </si>
  <si>
    <t>14th</t>
  </si>
  <si>
    <t>15th</t>
  </si>
  <si>
    <t>16th</t>
  </si>
  <si>
    <t>1</t>
  </si>
  <si>
    <t>Enter Comp.
details here</t>
  </si>
  <si>
    <t>Press Ctrl+d 
to get result
here</t>
  </si>
  <si>
    <t>High Jump</t>
  </si>
  <si>
    <t>Shot</t>
  </si>
  <si>
    <t>800 Metres</t>
  </si>
  <si>
    <t>THIS IS THE CALCULATION FOR SECONDS - DO NOT DELETE</t>
  </si>
  <si>
    <t>80m Hurdles</t>
  </si>
  <si>
    <t>70m Hurdles</t>
  </si>
  <si>
    <t>75m Hurdles</t>
  </si>
  <si>
    <t>Enter results 
here
Uses
Heptathlon
Tables
except
Hurdles
-------
800 e.g
2:30.6
-------</t>
  </si>
  <si>
    <t>Press Ctrl+c
to clear entries</t>
  </si>
  <si>
    <t>Time</t>
  </si>
  <si>
    <t>V35</t>
  </si>
  <si>
    <t>V40</t>
  </si>
  <si>
    <t>V45</t>
  </si>
  <si>
    <t>V50</t>
  </si>
  <si>
    <t>V55</t>
  </si>
  <si>
    <t>V60</t>
  </si>
  <si>
    <t>Hurdles</t>
  </si>
  <si>
    <t>Shot Putt</t>
  </si>
  <si>
    <t>800m</t>
  </si>
  <si>
    <t>EA Reg. No.</t>
  </si>
  <si>
    <t>Zoe Carroll</t>
  </si>
  <si>
    <t>Stella Whitlum</t>
  </si>
  <si>
    <t>Crystal Jugoo</t>
  </si>
  <si>
    <t>Demi Tuinema</t>
  </si>
  <si>
    <t>Eloise Sewell</t>
  </si>
  <si>
    <t>Rosey Davies</t>
  </si>
  <si>
    <t>Scarlett Gamell</t>
  </si>
  <si>
    <t>Holly Taylor</t>
  </si>
  <si>
    <t>Christina Potter</t>
  </si>
  <si>
    <t>Molly Davies</t>
  </si>
  <si>
    <t>Lauryn Holder</t>
  </si>
  <si>
    <t>Connie Andrews</t>
  </si>
  <si>
    <t>Katie Liptrot</t>
  </si>
  <si>
    <t>D &amp; T AC</t>
  </si>
  <si>
    <t>Shaftesbury Barnet</t>
  </si>
  <si>
    <t>Stevenage</t>
  </si>
  <si>
    <t>Watford</t>
  </si>
  <si>
    <t>HAWCS</t>
  </si>
  <si>
    <t>Morgan Holder</t>
  </si>
  <si>
    <t>Jessica Hill</t>
  </si>
  <si>
    <t>2:45.5</t>
  </si>
  <si>
    <t>2:46.3</t>
  </si>
  <si>
    <t>3:01.8</t>
  </si>
  <si>
    <t>3:06.5</t>
  </si>
  <si>
    <t>3:18.5</t>
  </si>
  <si>
    <t>3:36.5</t>
  </si>
  <si>
    <t>2:41.0</t>
  </si>
  <si>
    <t>2:41.5</t>
  </si>
  <si>
    <t>2:45.6</t>
  </si>
  <si>
    <t>2:56.6</t>
  </si>
  <si>
    <t>2:58.7</t>
  </si>
  <si>
    <t>3:14.6</t>
  </si>
  <si>
    <t>3:25.4</t>
  </si>
  <si>
    <t>3:32.7</t>
  </si>
  <si>
    <t>Hertfordshire County Pentathlon - 26 June 2016</t>
  </si>
  <si>
    <t>UNDER 17 WOMEN</t>
  </si>
  <si>
    <t>UNDER 15 GIRLS</t>
  </si>
  <si>
    <t>UNDER 13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</si>
</sst>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9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b/>
      <sz val="18"/>
      <name val="Garamond"/>
      <family val="1"/>
    </font>
    <font>
      <sz val="12"/>
      <name val="Arial"/>
    </font>
    <font>
      <b/>
      <sz val="14"/>
      <name val="Arial"/>
    </font>
    <font>
      <b/>
      <sz val="16"/>
      <name val="Garamond"/>
      <family val="1"/>
    </font>
    <font>
      <b/>
      <i/>
      <sz val="18"/>
      <name val="Garamond"/>
      <family val="1"/>
    </font>
    <font>
      <b/>
      <i/>
      <sz val="10"/>
      <name val="Arial"/>
    </font>
    <font>
      <sz val="12"/>
      <name val="CG Times"/>
      <family val="1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name val="CG Times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/>
    <xf numFmtId="49" fontId="0" fillId="0" borderId="0" xfId="0" applyNumberFormat="1"/>
    <xf numFmtId="1" fontId="0" fillId="2" borderId="11" xfId="0" applyNumberFormat="1" applyFill="1" applyBorder="1"/>
    <xf numFmtId="1" fontId="0" fillId="2" borderId="12" xfId="0" applyNumberFormat="1" applyFill="1" applyBorder="1"/>
    <xf numFmtId="0" fontId="0" fillId="2" borderId="13" xfId="0" applyNumberFormat="1" applyFill="1" applyBorder="1"/>
    <xf numFmtId="0" fontId="0" fillId="2" borderId="10" xfId="0" applyNumberFormat="1" applyFill="1" applyBorder="1"/>
    <xf numFmtId="0" fontId="0" fillId="2" borderId="14" xfId="0" applyNumberFormat="1" applyFill="1" applyBorder="1"/>
    <xf numFmtId="0" fontId="0" fillId="2" borderId="15" xfId="0" applyNumberFormat="1" applyFill="1" applyBorder="1"/>
    <xf numFmtId="0" fontId="0" fillId="3" borderId="0" xfId="0" applyFill="1"/>
    <xf numFmtId="1" fontId="0" fillId="4" borderId="10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5" xfId="0" applyFill="1" applyBorder="1"/>
    <xf numFmtId="0" fontId="0" fillId="2" borderId="10" xfId="0" applyFill="1" applyBorder="1"/>
    <xf numFmtId="49" fontId="11" fillId="3" borderId="12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14" fillId="0" borderId="0" xfId="0" applyFont="1"/>
    <xf numFmtId="0" fontId="0" fillId="4" borderId="10" xfId="0" applyFill="1" applyBorder="1" applyAlignment="1">
      <alignment horizontal="center"/>
    </xf>
    <xf numFmtId="0" fontId="15" fillId="0" borderId="7" xfId="0" applyFont="1" applyBorder="1"/>
    <xf numFmtId="1" fontId="0" fillId="4" borderId="16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1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22" xfId="0" applyFont="1" applyBorder="1" applyAlignment="1">
      <alignment horizontal="center"/>
    </xf>
    <xf numFmtId="165" fontId="0" fillId="0" borderId="0" xfId="0" applyNumberFormat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2" fontId="0" fillId="0" borderId="34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6" borderId="31" xfId="0" applyFont="1" applyFill="1" applyBorder="1" applyAlignment="1">
      <alignment horizontal="left" vertical="center"/>
    </xf>
    <xf numFmtId="0" fontId="0" fillId="0" borderId="32" xfId="0" applyBorder="1" applyAlignment="1"/>
    <xf numFmtId="0" fontId="0" fillId="0" borderId="42" xfId="0" applyBorder="1" applyAlignment="1"/>
    <xf numFmtId="49" fontId="0" fillId="0" borderId="3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2" fontId="0" fillId="0" borderId="35" xfId="0" applyNumberFormat="1" applyBorder="1" applyAlignment="1" applyProtection="1">
      <alignment horizontal="center" vertical="center"/>
      <protection locked="0"/>
    </xf>
    <xf numFmtId="2" fontId="0" fillId="0" borderId="26" xfId="0" applyNumberForma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0" fontId="16" fillId="0" borderId="23" xfId="0" applyNumberFormat="1" applyFont="1" applyBorder="1" applyAlignment="1">
      <alignment horizontal="center" vertical="center" shrinkToFit="1"/>
    </xf>
    <xf numFmtId="0" fontId="16" fillId="0" borderId="25" xfId="0" applyNumberFormat="1" applyFont="1" applyBorder="1" applyAlignment="1">
      <alignment horizontal="center" vertical="center" shrinkToFit="1"/>
    </xf>
    <xf numFmtId="1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0" fillId="0" borderId="23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6" fillId="0" borderId="2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" fontId="17" fillId="0" borderId="23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" fillId="0" borderId="43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S32"/>
  <sheetViews>
    <sheetView showGridLines="0" zoomScale="125" zoomScaleNormal="125" workbookViewId="0">
      <selection activeCell="C4" sqref="C4:D4"/>
    </sheetView>
  </sheetViews>
  <sheetFormatPr defaultColWidth="8.85546875" defaultRowHeight="12.75"/>
  <cols>
    <col min="1" max="1" width="10.140625" customWidth="1"/>
    <col min="2" max="2" width="19" customWidth="1"/>
    <col min="3" max="18" width="7.28515625" customWidth="1"/>
    <col min="25" max="25" width="8.85546875" customWidth="1"/>
    <col min="26" max="26" width="18.42578125" customWidth="1"/>
    <col min="27" max="27" width="15" customWidth="1"/>
  </cols>
  <sheetData>
    <row r="1" spans="1:32" ht="13.5" thickBot="1"/>
    <row r="2" spans="1:32" ht="15.75" customHeight="1" thickBot="1">
      <c r="B2" s="104"/>
      <c r="C2" s="104"/>
      <c r="D2" s="104"/>
      <c r="E2" s="104"/>
      <c r="F2" s="104"/>
      <c r="G2" s="104"/>
      <c r="H2" s="104"/>
      <c r="I2" s="105"/>
      <c r="Y2" s="24"/>
      <c r="Z2" s="34" t="s">
        <v>20</v>
      </c>
      <c r="AA2" s="35" t="s">
        <v>16</v>
      </c>
      <c r="AB2" s="36" t="s">
        <v>21</v>
      </c>
    </row>
    <row r="3" spans="1:32" ht="24.75" thickTop="1" thickBot="1">
      <c r="A3" s="41">
        <v>1</v>
      </c>
      <c r="B3" s="78" t="s">
        <v>87</v>
      </c>
      <c r="C3" s="79"/>
      <c r="D3" s="79"/>
      <c r="E3" s="79"/>
      <c r="F3" s="79"/>
      <c r="G3" s="79"/>
      <c r="H3" s="79"/>
      <c r="I3" s="79"/>
      <c r="J3" s="79"/>
      <c r="K3" s="80"/>
      <c r="L3" s="75" t="s">
        <v>90</v>
      </c>
      <c r="M3" s="76"/>
      <c r="N3" s="76"/>
      <c r="O3" s="76"/>
      <c r="P3" s="76"/>
      <c r="Q3" s="76"/>
      <c r="R3" s="77"/>
      <c r="Y3" s="39" t="s">
        <v>30</v>
      </c>
      <c r="Z3" s="22" t="str">
        <f>IF($C$4="","",$C$4)</f>
        <v>Zoe Carroll</v>
      </c>
      <c r="AA3" s="20" t="str">
        <f>IF($C$7="","",$C$7)</f>
        <v>D &amp; T AC</v>
      </c>
      <c r="AB3" s="18">
        <f>IF($C$19="",0,$C$19)</f>
        <v>1800</v>
      </c>
      <c r="AC3" s="16"/>
    </row>
    <row r="4" spans="1:32" ht="18.75">
      <c r="A4" s="72" t="s">
        <v>31</v>
      </c>
      <c r="B4" s="5" t="s">
        <v>0</v>
      </c>
      <c r="C4" s="87" t="s">
        <v>53</v>
      </c>
      <c r="D4" s="88"/>
      <c r="E4" s="87" t="s">
        <v>54</v>
      </c>
      <c r="F4" s="88"/>
      <c r="G4" s="87" t="s">
        <v>72</v>
      </c>
      <c r="H4" s="88"/>
      <c r="I4" s="87" t="s">
        <v>57</v>
      </c>
      <c r="J4" s="88"/>
      <c r="K4" s="87" t="s">
        <v>58</v>
      </c>
      <c r="L4" s="88"/>
      <c r="M4" s="87" t="s">
        <v>59</v>
      </c>
      <c r="N4" s="88"/>
      <c r="O4" s="87"/>
      <c r="P4" s="88"/>
      <c r="Q4" s="87"/>
      <c r="R4" s="119"/>
      <c r="Y4" s="40">
        <v>2</v>
      </c>
      <c r="Z4" s="23" t="str">
        <f>IF($M$4="","",$M$4)</f>
        <v>Scarlett Gamell</v>
      </c>
      <c r="AA4" s="21" t="str">
        <f>IF($M$7="","",$M$7)</f>
        <v>Watford</v>
      </c>
      <c r="AB4" s="19">
        <f>IF($M$19="",0,$M$19)</f>
        <v>1707</v>
      </c>
      <c r="AC4" s="16"/>
    </row>
    <row r="5" spans="1:32" ht="18.75">
      <c r="A5" s="72"/>
      <c r="B5" s="61" t="s">
        <v>52</v>
      </c>
      <c r="C5" s="95">
        <v>3498340</v>
      </c>
      <c r="D5" s="96"/>
      <c r="E5" s="95">
        <v>3570276</v>
      </c>
      <c r="F5" s="96"/>
      <c r="G5" s="95">
        <v>3526885</v>
      </c>
      <c r="H5" s="96"/>
      <c r="I5" s="95">
        <v>3569711</v>
      </c>
      <c r="J5" s="96"/>
      <c r="K5" s="95">
        <v>3558961</v>
      </c>
      <c r="L5" s="96"/>
      <c r="M5" s="95">
        <v>3570941</v>
      </c>
      <c r="N5" s="96"/>
      <c r="O5" s="95"/>
      <c r="P5" s="96"/>
      <c r="Q5" s="95"/>
      <c r="R5" s="116"/>
      <c r="Y5" s="40">
        <v>3</v>
      </c>
      <c r="Z5" s="23" t="str">
        <f>IF($G$4="","",$G$4)</f>
        <v>Jessica Hill</v>
      </c>
      <c r="AA5" s="21" t="str">
        <f>IF($G$7="","",$G$7)</f>
        <v>Watford</v>
      </c>
      <c r="AB5" s="19">
        <f>IF($G$19="",0,$G$19)</f>
        <v>1508</v>
      </c>
      <c r="AC5" s="16"/>
    </row>
    <row r="6" spans="1:32" ht="21">
      <c r="A6" s="72"/>
      <c r="B6" s="52" t="s">
        <v>1</v>
      </c>
      <c r="C6" s="93">
        <v>2</v>
      </c>
      <c r="D6" s="94"/>
      <c r="E6" s="93">
        <v>3</v>
      </c>
      <c r="F6" s="94"/>
      <c r="G6" s="93">
        <v>20</v>
      </c>
      <c r="H6" s="94"/>
      <c r="I6" s="93">
        <v>21</v>
      </c>
      <c r="J6" s="94"/>
      <c r="K6" s="93">
        <v>22</v>
      </c>
      <c r="L6" s="94"/>
      <c r="M6" s="93">
        <v>23</v>
      </c>
      <c r="N6" s="94"/>
      <c r="O6" s="93"/>
      <c r="P6" s="94"/>
      <c r="Q6" s="93"/>
      <c r="R6" s="120"/>
      <c r="Y6" s="40">
        <v>4</v>
      </c>
      <c r="Z6" s="23" t="str">
        <f>IF($I$4="","",$I$4)</f>
        <v>Eloise Sewell</v>
      </c>
      <c r="AA6" s="21" t="str">
        <f>IF($I$7="","",$I$7)</f>
        <v>Stevenage</v>
      </c>
      <c r="AB6" s="19">
        <f>IF($I$19="",0,$I$19)</f>
        <v>1499</v>
      </c>
      <c r="AC6" s="16"/>
    </row>
    <row r="7" spans="1:32" ht="19.5" thickBot="1">
      <c r="A7" s="121"/>
      <c r="B7" s="6" t="s">
        <v>2</v>
      </c>
      <c r="C7" s="95" t="s">
        <v>66</v>
      </c>
      <c r="D7" s="96"/>
      <c r="E7" s="95" t="s">
        <v>66</v>
      </c>
      <c r="F7" s="96"/>
      <c r="G7" s="95" t="s">
        <v>69</v>
      </c>
      <c r="H7" s="96"/>
      <c r="I7" s="95" t="s">
        <v>68</v>
      </c>
      <c r="J7" s="96"/>
      <c r="K7" s="95" t="s">
        <v>68</v>
      </c>
      <c r="L7" s="96"/>
      <c r="M7" s="95" t="s">
        <v>69</v>
      </c>
      <c r="N7" s="96"/>
      <c r="O7" s="95"/>
      <c r="P7" s="96"/>
      <c r="Q7" s="95"/>
      <c r="R7" s="116"/>
      <c r="Y7" s="40">
        <v>5</v>
      </c>
      <c r="Z7" s="23" t="str">
        <f>IF($E$4="","",$E$4)</f>
        <v>Stella Whitlum</v>
      </c>
      <c r="AA7" s="21" t="str">
        <f>IF($E$7="","",$E$7)</f>
        <v>D &amp; T AC</v>
      </c>
      <c r="AB7" s="19">
        <f>IF($E$19="",0,$E$19)</f>
        <v>1202</v>
      </c>
      <c r="AC7" s="16"/>
    </row>
    <row r="8" spans="1:32" ht="21" thickTop="1">
      <c r="A8" s="41">
        <v>2</v>
      </c>
      <c r="B8" s="7"/>
      <c r="C8" s="53" t="s">
        <v>3</v>
      </c>
      <c r="D8" s="54" t="s">
        <v>4</v>
      </c>
      <c r="E8" s="54" t="s">
        <v>3</v>
      </c>
      <c r="F8" s="54" t="s">
        <v>4</v>
      </c>
      <c r="G8" s="54" t="s">
        <v>3</v>
      </c>
      <c r="H8" s="54" t="s">
        <v>4</v>
      </c>
      <c r="I8" s="54" t="s">
        <v>3</v>
      </c>
      <c r="J8" s="54" t="s">
        <v>4</v>
      </c>
      <c r="K8" s="54" t="s">
        <v>3</v>
      </c>
      <c r="L8" s="54" t="s">
        <v>4</v>
      </c>
      <c r="M8" s="54" t="s">
        <v>3</v>
      </c>
      <c r="N8" s="54" t="s">
        <v>4</v>
      </c>
      <c r="O8" s="54" t="s">
        <v>3</v>
      </c>
      <c r="P8" s="54" t="s">
        <v>4</v>
      </c>
      <c r="Q8" s="54" t="s">
        <v>3</v>
      </c>
      <c r="R8" s="55" t="s">
        <v>4</v>
      </c>
      <c r="Y8" s="40">
        <v>6</v>
      </c>
      <c r="Z8" s="23" t="str">
        <f>IF($K$4="","",$K$4)</f>
        <v>Rosey Davies</v>
      </c>
      <c r="AA8" s="21" t="str">
        <f>IF($K$7="","",$K$7)</f>
        <v>Stevenage</v>
      </c>
      <c r="AB8" s="19">
        <f>IF($K$19="",0,$K$19)</f>
        <v>641</v>
      </c>
      <c r="AC8" s="16"/>
    </row>
    <row r="9" spans="1:32" ht="15.75">
      <c r="A9" s="72" t="s">
        <v>40</v>
      </c>
      <c r="B9" s="83" t="s">
        <v>38</v>
      </c>
      <c r="C9" s="97">
        <v>12.5</v>
      </c>
      <c r="D9" s="25">
        <f>IF(C4="","",IF(C9="",0,VLOOKUP(C9+2,Hurdles!$A$2:$B$142,2)))</f>
        <v>521</v>
      </c>
      <c r="E9" s="89">
        <v>14.2</v>
      </c>
      <c r="F9" s="25">
        <f>IF(E4="","",IF(E9="",0,VLOOKUP(E9+2,Hurdles!$A$2:$B$142,2)))</f>
        <v>384</v>
      </c>
      <c r="G9" s="89">
        <v>15.1</v>
      </c>
      <c r="H9" s="25">
        <f>IF(G4="","",IF(G9="",0,VLOOKUP(G9+2,Hurdles!$A$2:$B$142,2)))</f>
        <v>320</v>
      </c>
      <c r="I9" s="89">
        <v>14.5</v>
      </c>
      <c r="J9" s="25">
        <f>IF(I4="","",IF(I9="",0,VLOOKUP(I9+2,Hurdles!$A$2:$B$142,2)))</f>
        <v>362</v>
      </c>
      <c r="K9" s="89">
        <v>19</v>
      </c>
      <c r="L9" s="25">
        <f>IF(K4="","",IF(K9="",0,VLOOKUP(K9+2,Hurdles!$A$2:$B$142,2)))</f>
        <v>109</v>
      </c>
      <c r="M9" s="89">
        <v>13</v>
      </c>
      <c r="N9" s="25">
        <f>IF(M4="","",IF(M9="",0,VLOOKUP(M9+2,Hurdles!$A$2:$B$142,2)))</f>
        <v>480</v>
      </c>
      <c r="O9" s="89"/>
      <c r="P9" s="25" t="str">
        <f>IF(O4="","",IF(O9="",0,VLOOKUP(O9+2,Hurdles!$A$2:$B$142,2)))</f>
        <v/>
      </c>
      <c r="Q9" s="89"/>
      <c r="R9" s="25" t="str">
        <f>IF(Q4="","",IF(Q9="",0,VLOOKUP(Q9+2,Hurdles!$A$2:$B$142,2)))</f>
        <v/>
      </c>
      <c r="Y9" s="40">
        <v>7</v>
      </c>
      <c r="Z9" s="37" t="e">
        <f>IF(#REF!="","",#REF!)</f>
        <v>#REF!</v>
      </c>
      <c r="AA9" s="38" t="e">
        <f>IF(#REF!="","",#REF!)</f>
        <v>#REF!</v>
      </c>
      <c r="AB9" s="19" t="e">
        <f>IF(#REF!="",0,#REF!)</f>
        <v>#REF!</v>
      </c>
      <c r="AC9" s="16"/>
    </row>
    <row r="10" spans="1:32" ht="15.75">
      <c r="A10" s="122"/>
      <c r="B10" s="83"/>
      <c r="C10" s="98"/>
      <c r="D10" s="13" t="s">
        <v>19</v>
      </c>
      <c r="E10" s="90"/>
      <c r="F10" s="14" t="s">
        <v>19</v>
      </c>
      <c r="G10" s="90"/>
      <c r="H10" s="14" t="s">
        <v>19</v>
      </c>
      <c r="I10" s="90"/>
      <c r="J10" s="14" t="s">
        <v>19</v>
      </c>
      <c r="K10" s="90"/>
      <c r="L10" s="14" t="s">
        <v>19</v>
      </c>
      <c r="M10" s="90"/>
      <c r="N10" s="14" t="s">
        <v>19</v>
      </c>
      <c r="O10" s="90"/>
      <c r="P10" s="14" t="s">
        <v>19</v>
      </c>
      <c r="Q10" s="90"/>
      <c r="R10" s="26" t="s">
        <v>19</v>
      </c>
      <c r="Y10" s="40">
        <v>8</v>
      </c>
      <c r="Z10" s="37" t="e">
        <f>IF(#REF!="","",#REF!)</f>
        <v>#REF!</v>
      </c>
      <c r="AA10" s="38" t="e">
        <f>IF(#REF!="","",#REF!)</f>
        <v>#REF!</v>
      </c>
      <c r="AB10" s="19" t="e">
        <f>IF(#REF!="",0,#REF!)</f>
        <v>#REF!</v>
      </c>
      <c r="AC10" s="16"/>
    </row>
    <row r="11" spans="1:32" ht="15.75">
      <c r="A11" s="122"/>
      <c r="B11" s="83" t="s">
        <v>33</v>
      </c>
      <c r="C11" s="91">
        <v>1.24</v>
      </c>
      <c r="D11" s="25">
        <f>IF(C4="","",IF(C11="",0,INT(1.84523*((C11*100)-75)^1.348)))</f>
        <v>350</v>
      </c>
      <c r="E11" s="68">
        <v>1.1499999999999999</v>
      </c>
      <c r="F11" s="25">
        <f>IF(E4="","",IF(E11="",0,INT(1.84523*((E11*100)-75)^1.348)))</f>
        <v>266</v>
      </c>
      <c r="G11" s="68">
        <v>1.21</v>
      </c>
      <c r="H11" s="25">
        <f>IF(G4="","",IF(G11="",0,INT(1.84523*((G11*100)-75)^1.348)))</f>
        <v>321</v>
      </c>
      <c r="I11" s="68">
        <v>1.27</v>
      </c>
      <c r="J11" s="25">
        <f>IF(I4="","",IF(I11="",0,INT(1.84523*((I11*100)-75)^1.348)))</f>
        <v>379</v>
      </c>
      <c r="K11" s="68">
        <v>1</v>
      </c>
      <c r="L11" s="25">
        <f>IF(K4="","",IF(K11="",0,INT(1.84523*((K11*100)-75)^1.348)))</f>
        <v>141</v>
      </c>
      <c r="M11" s="68">
        <v>1.1499999999999999</v>
      </c>
      <c r="N11" s="25">
        <f>IF(M4="","",IF(M11="",0,INT(1.84523*((M11*100)-75)^1.348)))</f>
        <v>266</v>
      </c>
      <c r="O11" s="68"/>
      <c r="P11" s="25" t="str">
        <f>IF(O4="","",IF(O11="",0,INT(1.84523*((O11*100)-75)^1.348)))</f>
        <v/>
      </c>
      <c r="Q11" s="68"/>
      <c r="R11" s="47" t="str">
        <f>IF(Q4="","",IF(Q11="",0,INT(1.84523*((Q11*100)-75)^1.348)))</f>
        <v/>
      </c>
      <c r="Y11" s="40">
        <v>9</v>
      </c>
      <c r="Z11" s="37" t="e">
        <f>IF(#REF!="","",#REF!)</f>
        <v>#REF!</v>
      </c>
      <c r="AA11" s="38" t="e">
        <f>IF(#REF!="","",#REF!)</f>
        <v>#REF!</v>
      </c>
      <c r="AB11" s="19" t="e">
        <f>IF(#REF!="",0,#REF!)</f>
        <v>#REF!</v>
      </c>
      <c r="AC11" s="16"/>
    </row>
    <row r="12" spans="1:32" ht="15.75">
      <c r="A12" s="122"/>
      <c r="B12" s="83"/>
      <c r="C12" s="92"/>
      <c r="D12" s="15">
        <f>IF(D11="","",D9+D11)</f>
        <v>871</v>
      </c>
      <c r="E12" s="69"/>
      <c r="F12" s="15">
        <f>IF(F11="","",F9+F11)</f>
        <v>650</v>
      </c>
      <c r="G12" s="69"/>
      <c r="H12" s="15">
        <f>IF(H11="","",H9+H11)</f>
        <v>641</v>
      </c>
      <c r="I12" s="69"/>
      <c r="J12" s="15">
        <f>IF(J11="","",J9+J11)</f>
        <v>741</v>
      </c>
      <c r="K12" s="69"/>
      <c r="L12" s="15">
        <f>IF(L11="","",L9+L11)</f>
        <v>250</v>
      </c>
      <c r="M12" s="69"/>
      <c r="N12" s="15">
        <f>IF(N11="","",N9+N11)</f>
        <v>746</v>
      </c>
      <c r="O12" s="69"/>
      <c r="P12" s="15" t="str">
        <f>IF(P11="","",P9+P11)</f>
        <v/>
      </c>
      <c r="Q12" s="69"/>
      <c r="R12" s="27" t="str">
        <f>IF(R11="","",R9+R11)</f>
        <v/>
      </c>
      <c r="T12" s="45" t="str">
        <f>IF(S8="","",IF(S12="",0,ROUND((-(1.3677928*10^(-4))*(S12+2)^6+0.0127571*(S12+2)^5-0.4631272*(S12+2)^4+7.8436784*(S12+2)^3-48.7572098*(S12+2)^2-270.4576702*(S12+2)+4349.0348486),0)))</f>
        <v/>
      </c>
      <c r="Y12" s="40">
        <v>10</v>
      </c>
      <c r="Z12" s="37" t="e">
        <f>IF(#REF!="","",#REF!)</f>
        <v>#REF!</v>
      </c>
      <c r="AA12" s="38" t="e">
        <f>IF(#REF!="","",#REF!)</f>
        <v>#REF!</v>
      </c>
      <c r="AB12" s="19" t="e">
        <f>IF(#REF!="",0,#REF!)</f>
        <v>#REF!</v>
      </c>
    </row>
    <row r="13" spans="1:32" ht="15.75" customHeight="1">
      <c r="A13" s="122"/>
      <c r="B13" s="83" t="s">
        <v>17</v>
      </c>
      <c r="C13" s="92">
        <v>3.79</v>
      </c>
      <c r="D13" s="25">
        <f>IF(C4="","",IF(C13="",0,INT(0.188807*((C13*100)-210)^1.41)))</f>
        <v>261</v>
      </c>
      <c r="E13" s="68">
        <v>3.15</v>
      </c>
      <c r="F13" s="25">
        <f>IF(E4="","",IF(E13="",0,INT(0.188807*((E13*100)-210)^1.41)))</f>
        <v>133</v>
      </c>
      <c r="G13" s="68">
        <v>3.4</v>
      </c>
      <c r="H13" s="25">
        <f>IF(G4="","",IF(G13="",0,INT(0.188807*((G13*100)-210)^1.41)))</f>
        <v>180</v>
      </c>
      <c r="I13" s="68">
        <v>3.6</v>
      </c>
      <c r="J13" s="25">
        <f>IF(I4="","",IF(I13="",0,INT(0.188807*((I13*100)-210)^1.41)))</f>
        <v>220</v>
      </c>
      <c r="K13" s="68">
        <v>3.16</v>
      </c>
      <c r="L13" s="25">
        <f>IF(K4="","",IF(K13="",0,INT(0.188807*((K13*100)-210)^1.41)))</f>
        <v>135</v>
      </c>
      <c r="M13" s="68">
        <v>3.8</v>
      </c>
      <c r="N13" s="25">
        <f>IF(M4="","",IF(M13="",0,INT(0.188807*((M13*100)-210)^1.41)))</f>
        <v>263</v>
      </c>
      <c r="O13" s="68"/>
      <c r="P13" s="25" t="str">
        <f>IF(O4="","",IF(O13="",0,INT(0.188807*((O13*100)-210)^1.41)))</f>
        <v/>
      </c>
      <c r="Q13" s="68"/>
      <c r="R13" s="47" t="str">
        <f>IF(Q4="","",IF(Q13="",0,INT(0.188807*((Q13*100)-210)^1.41)))</f>
        <v/>
      </c>
      <c r="Y13" s="40">
        <v>11</v>
      </c>
      <c r="Z13" s="37" t="e">
        <f>IF(#REF!="","",#REF!)</f>
        <v>#REF!</v>
      </c>
      <c r="AA13" s="38" t="e">
        <f>IF(#REF!="","",#REF!)</f>
        <v>#REF!</v>
      </c>
      <c r="AB13" s="19" t="e">
        <f>IF(#REF!="",0,#REF!)</f>
        <v>#REF!</v>
      </c>
    </row>
    <row r="14" spans="1:32" ht="15.75" customHeight="1">
      <c r="A14" s="122"/>
      <c r="B14" s="83"/>
      <c r="C14" s="103"/>
      <c r="D14" s="15">
        <f>IF(D13="","",D12+D13)</f>
        <v>1132</v>
      </c>
      <c r="E14" s="69"/>
      <c r="F14" s="15">
        <f>IF(F13="","",F12+F13)</f>
        <v>783</v>
      </c>
      <c r="G14" s="69"/>
      <c r="H14" s="15">
        <f>IF(H13="","",H12+H13)</f>
        <v>821</v>
      </c>
      <c r="I14" s="69"/>
      <c r="J14" s="15">
        <f>IF(J13="","",J12+J13)</f>
        <v>961</v>
      </c>
      <c r="K14" s="69"/>
      <c r="L14" s="15">
        <f>IF(L13="","",L12+L13)</f>
        <v>385</v>
      </c>
      <c r="M14" s="69"/>
      <c r="N14" s="15">
        <f>IF(N13="","",N12+N13)</f>
        <v>1009</v>
      </c>
      <c r="O14" s="69"/>
      <c r="P14" s="15" t="str">
        <f>IF(P13="","",P12+P13)</f>
        <v/>
      </c>
      <c r="Q14" s="69"/>
      <c r="R14" s="27" t="str">
        <f>IF(R13="","",R12+R13)</f>
        <v/>
      </c>
      <c r="Y14" s="40">
        <v>12</v>
      </c>
      <c r="Z14" s="23" t="str">
        <f>IF($O$4="","",$O$4)</f>
        <v/>
      </c>
      <c r="AA14" s="21" t="str">
        <f>IF($O$7="","",$O$7)</f>
        <v/>
      </c>
      <c r="AB14" s="19">
        <f>IF($O$19="",0,$O$19)</f>
        <v>0</v>
      </c>
    </row>
    <row r="15" spans="1:32" ht="15.75">
      <c r="A15" s="122"/>
      <c r="B15" s="83" t="s">
        <v>34</v>
      </c>
      <c r="C15" s="91">
        <v>8.8699999999999992</v>
      </c>
      <c r="D15" s="25">
        <f>IF(C4="","",IF(C15="",0,INT(56.0211*(C15-1.5)^1.05)))</f>
        <v>456</v>
      </c>
      <c r="E15" s="68">
        <v>2.74</v>
      </c>
      <c r="F15" s="25">
        <f>IF(E4="","",IF(E15="",0,INT(56.0211*(E15-1.5)^1.05)))</f>
        <v>70</v>
      </c>
      <c r="G15" s="68">
        <v>4.49</v>
      </c>
      <c r="H15" s="25">
        <f>IF(G4="","",IF(G15="",0,INT(56.0211*(G15-1.5)^1.05)))</f>
        <v>176</v>
      </c>
      <c r="I15" s="68">
        <v>5.37</v>
      </c>
      <c r="J15" s="25">
        <f>IF(I4="","",IF(I15="",0,INT(56.0211*(I15-1.5)^1.05)))</f>
        <v>231</v>
      </c>
      <c r="K15" s="68">
        <v>4.1500000000000004</v>
      </c>
      <c r="L15" s="25">
        <f>IF(K4="","",IF(K15="",0,INT(56.0211*(K15-1.5)^1.05)))</f>
        <v>155</v>
      </c>
      <c r="M15" s="68">
        <v>4.79</v>
      </c>
      <c r="N15" s="25">
        <f>IF(M4="","",IF(M15="",0,INT(56.0211*(M15-1.5)^1.05)))</f>
        <v>195</v>
      </c>
      <c r="O15" s="68"/>
      <c r="P15" s="25" t="str">
        <f>IF(O4="","",IF(O15="",0,INT(56.0211*(O15-1.5)^1.05)))</f>
        <v/>
      </c>
      <c r="Q15" s="68"/>
      <c r="R15" s="47" t="str">
        <f>IF(Q4="","",IF(Q15="",0,INT(56.0211*(Q15-1.5)^1.05)))</f>
        <v/>
      </c>
      <c r="Y15" s="40">
        <v>13</v>
      </c>
      <c r="Z15" s="23" t="str">
        <f>IF($Q$4="","",$Q$4)</f>
        <v/>
      </c>
      <c r="AA15" s="21" t="str">
        <f>IF($Q$7="","",$Q$7)</f>
        <v/>
      </c>
      <c r="AB15" s="19">
        <f>IF($Q$19="",0,$Q$19)</f>
        <v>0</v>
      </c>
    </row>
    <row r="16" spans="1:32" ht="15.75">
      <c r="A16" s="122"/>
      <c r="B16" s="83"/>
      <c r="C16" s="92"/>
      <c r="D16" s="15">
        <f>IF(D15="","",D14+D15)</f>
        <v>1588</v>
      </c>
      <c r="E16" s="69"/>
      <c r="F16" s="15">
        <f>IF(F15="","",F14+F15)</f>
        <v>853</v>
      </c>
      <c r="G16" s="69"/>
      <c r="H16" s="15">
        <f>IF(H15="","",H14+H15)</f>
        <v>997</v>
      </c>
      <c r="I16" s="69"/>
      <c r="J16" s="15">
        <f>IF(J15="","",J14+J15)</f>
        <v>1192</v>
      </c>
      <c r="K16" s="69"/>
      <c r="L16" s="15">
        <f>IF(L15="","",L14+L15)</f>
        <v>540</v>
      </c>
      <c r="M16" s="69"/>
      <c r="N16" s="15">
        <f>IF(N15="","",N14+N15)</f>
        <v>1204</v>
      </c>
      <c r="O16" s="69"/>
      <c r="P16" s="15" t="str">
        <f>IF(P15="","",P14+P15)</f>
        <v/>
      </c>
      <c r="Q16" s="69"/>
      <c r="R16" s="27" t="str">
        <f>IF(R15="","",R14+R15)</f>
        <v/>
      </c>
      <c r="Y16" s="40">
        <v>14</v>
      </c>
      <c r="Z16" s="37" t="e">
        <f>IF(#REF!="","",#REF!)</f>
        <v>#REF!</v>
      </c>
      <c r="AA16" s="38" t="e">
        <f>IF(#REF!="","",#REF!)</f>
        <v>#REF!</v>
      </c>
      <c r="AB16" s="19" t="e">
        <f>IF(#REF!="",0,#REF!)</f>
        <v>#REF!</v>
      </c>
      <c r="AF16" s="44" t="s">
        <v>36</v>
      </c>
    </row>
    <row r="17" spans="1:45" ht="15.75">
      <c r="A17" s="122"/>
      <c r="B17" s="83" t="s">
        <v>35</v>
      </c>
      <c r="C17" s="81" t="s">
        <v>77</v>
      </c>
      <c r="D17" s="25">
        <f>IF(C4="","",IF(C17="",0,INT(0.11193*(254-(VALUE(LEFT(C17))*60+VALUE(RIGHT((C17),4))))^1.88)))</f>
        <v>212</v>
      </c>
      <c r="E17" s="81" t="s">
        <v>75</v>
      </c>
      <c r="F17" s="25">
        <f>IF(E4="","",IF(E17="",0,INT(0.11193*(254-(VALUE(LEFT(E17))*60+VALUE(RIGHT((E17),4))))^1.88)))</f>
        <v>349</v>
      </c>
      <c r="G17" s="70" t="s">
        <v>73</v>
      </c>
      <c r="H17" s="25">
        <f>IF(G4="","",IF(G17="",0,INT(0.11193*(254-(VALUE(LEFT(G17))*60+VALUE(RIGHT((G17),4))))^1.88)))</f>
        <v>511</v>
      </c>
      <c r="I17" s="70" t="s">
        <v>76</v>
      </c>
      <c r="J17" s="25">
        <f>IF(I4="","",IF(I17="",0,INT(0.11193*(254-(VALUE(LEFT(I17))*60+VALUE(RIGHT((I17),4))))^1.88)))</f>
        <v>307</v>
      </c>
      <c r="K17" s="70" t="s">
        <v>78</v>
      </c>
      <c r="L17" s="25">
        <f>IF(K4="","",IF(K17="",0,INT(0.11193*(254-(VALUE(LEFT(K17))*60+VALUE(RIGHT((K17),4))))^1.88)))</f>
        <v>101</v>
      </c>
      <c r="M17" s="70" t="s">
        <v>74</v>
      </c>
      <c r="N17" s="25">
        <f>IF(M4="","",IF(M17="",0,INT(0.11193*(254-(VALUE(LEFT(M17))*60+VALUE(RIGHT((M17),4))))^1.88)))</f>
        <v>503</v>
      </c>
      <c r="O17" s="70"/>
      <c r="P17" s="25" t="str">
        <f>IF(O4="","",IF(O17="",0,INT(0.11193*(254-(VALUE(LEFT(O17))*60+VALUE(RIGHT((O17),4))))^1.88)))</f>
        <v/>
      </c>
      <c r="Q17" s="70"/>
      <c r="R17" s="47" t="str">
        <f>IF(Q4="","",IF(Q17="",0,INT(0.11193*(254-(VALUE(LEFT(Q17))*60+VALUE(RIGHT((Q17),4))))^1.88)))</f>
        <v/>
      </c>
      <c r="T17" s="17"/>
      <c r="Y17" s="40">
        <v>15</v>
      </c>
      <c r="Z17" s="37" t="e">
        <f>IF(#REF!="","",#REF!)</f>
        <v>#REF!</v>
      </c>
      <c r="AA17" s="38" t="e">
        <f>IF(#REF!="","",#REF!)</f>
        <v>#REF!</v>
      </c>
      <c r="AB17" s="19" t="e">
        <f>IF(#REF!="",0,#REF!)</f>
        <v>#REF!</v>
      </c>
      <c r="AD17" s="86" t="str">
        <f>C17</f>
        <v>3:18.5</v>
      </c>
      <c r="AE17" s="43">
        <f>VALUE(LEFT(AD17))*60+VALUE(RIGHT((AD17),4))</f>
        <v>198.5</v>
      </c>
      <c r="AF17" s="86" t="str">
        <f>E17</f>
        <v>3:01.8</v>
      </c>
      <c r="AG17" s="43">
        <f>VALUE(LEFT(AF17))*60+VALUE(RIGHT((AF17),4))</f>
        <v>181.8</v>
      </c>
      <c r="AH17" s="86" t="str">
        <f>G17</f>
        <v>2:45.5</v>
      </c>
      <c r="AI17" s="43">
        <f>VALUE(LEFT(AH17))*60+VALUE(RIGHT((AH17),4))</f>
        <v>165.5</v>
      </c>
      <c r="AJ17" s="84" t="str">
        <f>I17</f>
        <v>3:06.5</v>
      </c>
      <c r="AK17" s="43">
        <f>VALUE(LEFT(AJ17))*60+VALUE(RIGHT((AJ17),4))</f>
        <v>186.5</v>
      </c>
      <c r="AL17" s="84" t="str">
        <f>K17</f>
        <v>3:36.5</v>
      </c>
      <c r="AM17" s="43">
        <f>VALUE(LEFT(AL17))*60+VALUE(RIGHT((AL17),4))</f>
        <v>216.5</v>
      </c>
      <c r="AN17" s="84" t="str">
        <f>M17</f>
        <v>2:46.3</v>
      </c>
      <c r="AO17" s="43">
        <f>VALUE(LEFT(AN17))*60+VALUE(RIGHT((AN17),4))</f>
        <v>166.3</v>
      </c>
      <c r="AP17" s="84">
        <f>O17</f>
        <v>0</v>
      </c>
      <c r="AQ17" s="43">
        <f>VALUE(LEFT(AP17))*60+VALUE(RIGHT((AP17),4))</f>
        <v>0</v>
      </c>
      <c r="AR17" s="84">
        <f>Q17</f>
        <v>0</v>
      </c>
      <c r="AS17" s="43">
        <f>VALUE(LEFT(AR17))*60+VALUE(RIGHT((AR17),4))</f>
        <v>0</v>
      </c>
    </row>
    <row r="18" spans="1:45" ht="15.75">
      <c r="A18" s="122"/>
      <c r="B18" s="83"/>
      <c r="C18" s="82"/>
      <c r="D18" s="15">
        <f>IF(D17="","",D16+D17)</f>
        <v>1800</v>
      </c>
      <c r="E18" s="82"/>
      <c r="F18" s="15">
        <f>IF(F17="","",F16+F17)</f>
        <v>1202</v>
      </c>
      <c r="G18" s="71"/>
      <c r="H18" s="15">
        <f>IF(H17="","",H16+H17)</f>
        <v>1508</v>
      </c>
      <c r="I18" s="71"/>
      <c r="J18" s="15">
        <f>IF(J17="","",J16+J17)</f>
        <v>1499</v>
      </c>
      <c r="K18" s="71"/>
      <c r="L18" s="15">
        <f>IF(L17="","",L16+L17)</f>
        <v>641</v>
      </c>
      <c r="M18" s="71"/>
      <c r="N18" s="15">
        <f>IF(N17="","",N16+N17)</f>
        <v>1707</v>
      </c>
      <c r="O18" s="71"/>
      <c r="P18" s="15" t="str">
        <f>IF(P17="","",P16+P17)</f>
        <v/>
      </c>
      <c r="Q18" s="71"/>
      <c r="R18" s="27" t="str">
        <f>IF(R17="","",R16+R17)</f>
        <v/>
      </c>
      <c r="Y18" s="40">
        <v>16</v>
      </c>
      <c r="Z18" s="37" t="e">
        <f>IF(#REF!="","",#REF!)</f>
        <v>#REF!</v>
      </c>
      <c r="AA18" s="38" t="e">
        <f>IF(#REF!="","",#REF!)</f>
        <v>#REF!</v>
      </c>
      <c r="AB18" s="19" t="e">
        <f>IF(#REF!="",0,#REF!)</f>
        <v>#REF!</v>
      </c>
      <c r="AD18" s="85"/>
      <c r="AE18" s="15"/>
      <c r="AF18" s="85"/>
      <c r="AG18" s="15"/>
      <c r="AH18" s="85"/>
      <c r="AI18" s="15"/>
      <c r="AJ18" s="85"/>
      <c r="AK18" s="15"/>
      <c r="AL18" s="85"/>
      <c r="AM18" s="15"/>
      <c r="AN18" s="85"/>
      <c r="AO18" s="15"/>
      <c r="AP18" s="85"/>
      <c r="AQ18" s="15"/>
      <c r="AR18" s="85"/>
      <c r="AS18" s="27"/>
    </row>
    <row r="19" spans="1:45" ht="19.5" thickBot="1">
      <c r="A19" s="123"/>
      <c r="B19" s="8" t="s">
        <v>5</v>
      </c>
      <c r="C19" s="101">
        <f>D18</f>
        <v>1800</v>
      </c>
      <c r="D19" s="102"/>
      <c r="E19" s="101">
        <f>F18</f>
        <v>1202</v>
      </c>
      <c r="F19" s="102"/>
      <c r="G19" s="101">
        <f>H18</f>
        <v>1508</v>
      </c>
      <c r="H19" s="102"/>
      <c r="I19" s="101">
        <f>J18</f>
        <v>1499</v>
      </c>
      <c r="J19" s="102"/>
      <c r="K19" s="101">
        <f>L18</f>
        <v>641</v>
      </c>
      <c r="L19" s="102"/>
      <c r="M19" s="101">
        <f>N18</f>
        <v>1707</v>
      </c>
      <c r="N19" s="102"/>
      <c r="O19" s="101" t="str">
        <f>P18</f>
        <v/>
      </c>
      <c r="P19" s="102"/>
      <c r="Q19" s="101" t="str">
        <f>R18</f>
        <v/>
      </c>
      <c r="R19" s="124"/>
    </row>
    <row r="20" spans="1:45" ht="17.25" customHeight="1" thickTop="1" thickBot="1">
      <c r="A20" s="42">
        <v>3</v>
      </c>
      <c r="B20" s="29"/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2"/>
    </row>
    <row r="21" spans="1:45" ht="19.5" thickBot="1">
      <c r="A21" s="72" t="s">
        <v>32</v>
      </c>
      <c r="B21" s="46"/>
      <c r="C21" s="65" t="s">
        <v>18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"/>
    </row>
    <row r="22" spans="1:45" ht="18.75">
      <c r="A22" s="73"/>
      <c r="B22" s="9"/>
      <c r="C22" s="56" t="s">
        <v>6</v>
      </c>
      <c r="D22" s="63" t="s">
        <v>15</v>
      </c>
      <c r="E22" s="63"/>
      <c r="F22" s="63" t="s">
        <v>16</v>
      </c>
      <c r="G22" s="63"/>
      <c r="H22" s="63" t="s">
        <v>4</v>
      </c>
      <c r="I22" s="64"/>
      <c r="J22" s="57"/>
      <c r="K22" s="56" t="s">
        <v>6</v>
      </c>
      <c r="L22" s="63" t="s">
        <v>15</v>
      </c>
      <c r="M22" s="63"/>
      <c r="N22" s="63" t="s">
        <v>16</v>
      </c>
      <c r="O22" s="63"/>
      <c r="P22" s="63" t="s">
        <v>4</v>
      </c>
      <c r="Q22" s="64"/>
      <c r="R22" s="4"/>
    </row>
    <row r="23" spans="1:45" ht="18.75">
      <c r="A23" s="73"/>
      <c r="B23" s="9"/>
      <c r="C23" s="11" t="s">
        <v>7</v>
      </c>
      <c r="D23" s="99" t="str">
        <f>$Z$3</f>
        <v>Zoe Carroll</v>
      </c>
      <c r="E23" s="100"/>
      <c r="F23" s="106" t="str">
        <f>$AA$3</f>
        <v>D &amp; T AC</v>
      </c>
      <c r="G23" s="107"/>
      <c r="H23" s="108">
        <f>IF($AB$3=0,"",$AB$3)</f>
        <v>1800</v>
      </c>
      <c r="I23" s="109"/>
      <c r="J23" s="49"/>
      <c r="K23" s="11" t="s">
        <v>22</v>
      </c>
      <c r="L23" s="106"/>
      <c r="M23" s="107"/>
      <c r="N23" s="106"/>
      <c r="O23" s="107"/>
      <c r="P23" s="108"/>
      <c r="Q23" s="109"/>
      <c r="R23" s="4"/>
    </row>
    <row r="24" spans="1:45" ht="18.75">
      <c r="A24" s="73"/>
      <c r="B24" s="9"/>
      <c r="C24" s="11" t="s">
        <v>8</v>
      </c>
      <c r="D24" s="99" t="str">
        <f>$Z$4</f>
        <v>Scarlett Gamell</v>
      </c>
      <c r="E24" s="100"/>
      <c r="F24" s="106" t="str">
        <f>$AA$4</f>
        <v>Watford</v>
      </c>
      <c r="G24" s="107"/>
      <c r="H24" s="108">
        <f>IF($AB$4=0,"",$AB$4)</f>
        <v>1707</v>
      </c>
      <c r="I24" s="109"/>
      <c r="J24" s="49"/>
      <c r="K24" s="11" t="s">
        <v>23</v>
      </c>
      <c r="L24" s="106"/>
      <c r="M24" s="107"/>
      <c r="N24" s="106"/>
      <c r="O24" s="107"/>
      <c r="P24" s="108"/>
      <c r="Q24" s="109"/>
      <c r="R24" s="4"/>
    </row>
    <row r="25" spans="1:45" ht="19.5" thickBot="1">
      <c r="A25" s="74"/>
      <c r="B25" s="9"/>
      <c r="C25" s="12" t="s">
        <v>9</v>
      </c>
      <c r="D25" s="99" t="str">
        <f>$Z$5</f>
        <v>Jessica Hill</v>
      </c>
      <c r="E25" s="100"/>
      <c r="F25" s="106" t="str">
        <f>$AA$5</f>
        <v>Watford</v>
      </c>
      <c r="G25" s="107"/>
      <c r="H25" s="108">
        <f>IF($AB$5=0,"",$AB$5)</f>
        <v>1508</v>
      </c>
      <c r="I25" s="109"/>
      <c r="J25" s="49"/>
      <c r="K25" s="12" t="s">
        <v>24</v>
      </c>
      <c r="L25" s="106"/>
      <c r="M25" s="107"/>
      <c r="N25" s="106"/>
      <c r="O25" s="107"/>
      <c r="P25" s="108"/>
      <c r="Q25" s="109"/>
      <c r="R25" s="4"/>
    </row>
    <row r="26" spans="1:45" ht="21" thickTop="1">
      <c r="A26" s="42">
        <v>4</v>
      </c>
      <c r="B26" s="9"/>
      <c r="C26" s="28" t="s">
        <v>10</v>
      </c>
      <c r="D26" s="99" t="str">
        <f>$Z$6</f>
        <v>Eloise Sewell</v>
      </c>
      <c r="E26" s="100"/>
      <c r="F26" s="106" t="str">
        <f>$AA$6</f>
        <v>Stevenage</v>
      </c>
      <c r="G26" s="107"/>
      <c r="H26" s="108">
        <f>IF($AB$6=0,"",$AB$6)</f>
        <v>1499</v>
      </c>
      <c r="I26" s="109"/>
      <c r="J26" s="49"/>
      <c r="K26" s="12" t="s">
        <v>25</v>
      </c>
      <c r="L26" s="106"/>
      <c r="M26" s="107"/>
      <c r="N26" s="106"/>
      <c r="O26" s="107"/>
      <c r="P26" s="108"/>
      <c r="Q26" s="109"/>
      <c r="R26" s="4"/>
    </row>
    <row r="27" spans="1:45" ht="18.75">
      <c r="A27" s="72" t="s">
        <v>41</v>
      </c>
      <c r="B27" s="9"/>
      <c r="C27" s="11" t="s">
        <v>11</v>
      </c>
      <c r="D27" s="117" t="str">
        <f>$Z$7</f>
        <v>Stella Whitlum</v>
      </c>
      <c r="E27" s="118"/>
      <c r="F27" s="117" t="str">
        <f>$AA$7</f>
        <v>D &amp; T AC</v>
      </c>
      <c r="G27" s="118"/>
      <c r="H27" s="114">
        <f>IF($AB$7=0,"",$AB$7)</f>
        <v>1202</v>
      </c>
      <c r="I27" s="115"/>
      <c r="J27" s="49"/>
      <c r="K27" s="51" t="s">
        <v>26</v>
      </c>
      <c r="L27" s="106"/>
      <c r="M27" s="107"/>
      <c r="N27" s="106"/>
      <c r="O27" s="107"/>
      <c r="P27" s="114"/>
      <c r="Q27" s="115"/>
      <c r="R27" s="4"/>
    </row>
    <row r="28" spans="1:45" ht="18.75">
      <c r="A28" s="73"/>
      <c r="B28" s="9"/>
      <c r="C28" s="11" t="s">
        <v>12</v>
      </c>
      <c r="D28" s="106" t="str">
        <f>$Z$8</f>
        <v>Rosey Davies</v>
      </c>
      <c r="E28" s="107"/>
      <c r="F28" s="106" t="str">
        <f>$AA$8</f>
        <v>Stevenage</v>
      </c>
      <c r="G28" s="107"/>
      <c r="H28" s="114">
        <f>IF($AB$8=0,"",$AB$8)</f>
        <v>641</v>
      </c>
      <c r="I28" s="115"/>
      <c r="J28" s="49"/>
      <c r="K28" s="11" t="s">
        <v>27</v>
      </c>
      <c r="L28" s="106"/>
      <c r="M28" s="107"/>
      <c r="N28" s="106"/>
      <c r="O28" s="107"/>
      <c r="P28" s="114"/>
      <c r="Q28" s="115"/>
      <c r="R28" s="4"/>
    </row>
    <row r="29" spans="1:45" ht="18.75">
      <c r="A29" s="73"/>
      <c r="B29" s="9"/>
      <c r="C29" s="12" t="s">
        <v>13</v>
      </c>
      <c r="D29" s="106"/>
      <c r="E29" s="107"/>
      <c r="F29" s="106"/>
      <c r="G29" s="107"/>
      <c r="H29" s="114"/>
      <c r="I29" s="115"/>
      <c r="J29" s="49"/>
      <c r="K29" s="12" t="s">
        <v>28</v>
      </c>
      <c r="L29" s="106"/>
      <c r="M29" s="107"/>
      <c r="N29" s="106"/>
      <c r="O29" s="107"/>
      <c r="P29" s="114"/>
      <c r="Q29" s="115"/>
      <c r="R29" s="4"/>
    </row>
    <row r="30" spans="1:45" ht="19.5" thickBot="1">
      <c r="A30" s="73"/>
      <c r="B30" s="9"/>
      <c r="C30" s="33" t="s">
        <v>14</v>
      </c>
      <c r="D30" s="110"/>
      <c r="E30" s="111"/>
      <c r="F30" s="110"/>
      <c r="G30" s="111"/>
      <c r="H30" s="112"/>
      <c r="I30" s="113"/>
      <c r="J30" s="50"/>
      <c r="K30" s="33" t="s">
        <v>29</v>
      </c>
      <c r="L30" s="110"/>
      <c r="M30" s="111"/>
      <c r="N30" s="110"/>
      <c r="O30" s="111"/>
      <c r="P30" s="112"/>
      <c r="Q30" s="113"/>
      <c r="R30" s="4"/>
    </row>
    <row r="31" spans="1:45" ht="19.5" thickBot="1">
      <c r="A31" s="74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45" ht="13.5" thickTop="1"/>
  </sheetData>
  <mergeCells count="155">
    <mergeCell ref="C5:D5"/>
    <mergeCell ref="E5:F5"/>
    <mergeCell ref="G5:H5"/>
    <mergeCell ref="I5:J5"/>
    <mergeCell ref="K5:L5"/>
    <mergeCell ref="M5:N5"/>
    <mergeCell ref="A21:A25"/>
    <mergeCell ref="A4:A7"/>
    <mergeCell ref="A9:A19"/>
    <mergeCell ref="I15:I16"/>
    <mergeCell ref="I17:I18"/>
    <mergeCell ref="G4:H4"/>
    <mergeCell ref="G6:H6"/>
    <mergeCell ref="N29:O29"/>
    <mergeCell ref="P29:Q29"/>
    <mergeCell ref="Q4:R4"/>
    <mergeCell ref="Q6:R6"/>
    <mergeCell ref="G19:H19"/>
    <mergeCell ref="I19:J19"/>
    <mergeCell ref="K19:L19"/>
    <mergeCell ref="M19:N19"/>
    <mergeCell ref="L23:M23"/>
    <mergeCell ref="L24:M24"/>
    <mergeCell ref="L25:M25"/>
    <mergeCell ref="M9:M10"/>
    <mergeCell ref="M11:M12"/>
    <mergeCell ref="F23:G23"/>
    <mergeCell ref="F24:G24"/>
    <mergeCell ref="F25:G25"/>
    <mergeCell ref="N25:O25"/>
    <mergeCell ref="O5:P5"/>
    <mergeCell ref="Q5:R5"/>
    <mergeCell ref="O9:O10"/>
    <mergeCell ref="O11:O12"/>
    <mergeCell ref="O13:O14"/>
    <mergeCell ref="Q7:R7"/>
    <mergeCell ref="P25:Q25"/>
    <mergeCell ref="N23:O23"/>
    <mergeCell ref="N24:O24"/>
    <mergeCell ref="F26:G26"/>
    <mergeCell ref="Q17:Q18"/>
    <mergeCell ref="E19:F19"/>
    <mergeCell ref="L29:M29"/>
    <mergeCell ref="D27:E27"/>
    <mergeCell ref="F27:G27"/>
    <mergeCell ref="H27:I27"/>
    <mergeCell ref="D28:E28"/>
    <mergeCell ref="O15:O16"/>
    <mergeCell ref="O19:P19"/>
    <mergeCell ref="Q19:R19"/>
    <mergeCell ref="O17:O18"/>
    <mergeCell ref="Q9:Q10"/>
    <mergeCell ref="Q11:Q12"/>
    <mergeCell ref="Q13:Q14"/>
    <mergeCell ref="Q15:Q16"/>
    <mergeCell ref="G7:H7"/>
    <mergeCell ref="D30:E30"/>
    <mergeCell ref="F30:G30"/>
    <mergeCell ref="H30:I30"/>
    <mergeCell ref="D29:E29"/>
    <mergeCell ref="F29:G29"/>
    <mergeCell ref="H29:I29"/>
    <mergeCell ref="F28:G28"/>
    <mergeCell ref="H28:I28"/>
    <mergeCell ref="H23:I23"/>
    <mergeCell ref="P24:Q24"/>
    <mergeCell ref="P26:Q26"/>
    <mergeCell ref="L30:M30"/>
    <mergeCell ref="N30:O30"/>
    <mergeCell ref="P30:Q30"/>
    <mergeCell ref="P27:Q27"/>
    <mergeCell ref="L28:M28"/>
    <mergeCell ref="N28:O28"/>
    <mergeCell ref="P28:Q28"/>
    <mergeCell ref="D24:E24"/>
    <mergeCell ref="D25:E25"/>
    <mergeCell ref="B2:I2"/>
    <mergeCell ref="L27:M27"/>
    <mergeCell ref="N27:O27"/>
    <mergeCell ref="I4:J4"/>
    <mergeCell ref="I6:J6"/>
    <mergeCell ref="I7:J7"/>
    <mergeCell ref="K4:L4"/>
    <mergeCell ref="K6:L6"/>
    <mergeCell ref="K7:L7"/>
    <mergeCell ref="E4:F4"/>
    <mergeCell ref="N26:O26"/>
    <mergeCell ref="M4:N4"/>
    <mergeCell ref="M6:N6"/>
    <mergeCell ref="M7:N7"/>
    <mergeCell ref="O4:P4"/>
    <mergeCell ref="O6:P6"/>
    <mergeCell ref="O7:P7"/>
    <mergeCell ref="L26:M26"/>
    <mergeCell ref="H24:I24"/>
    <mergeCell ref="H25:I25"/>
    <mergeCell ref="H26:I26"/>
    <mergeCell ref="P23:Q23"/>
    <mergeCell ref="G13:G14"/>
    <mergeCell ref="I9:I10"/>
    <mergeCell ref="K13:K14"/>
    <mergeCell ref="K15:K16"/>
    <mergeCell ref="K17:K18"/>
    <mergeCell ref="M13:M14"/>
    <mergeCell ref="M15:M16"/>
    <mergeCell ref="M17:M18"/>
    <mergeCell ref="D23:E23"/>
    <mergeCell ref="AP17:AP18"/>
    <mergeCell ref="AR17:AR18"/>
    <mergeCell ref="AD17:AD18"/>
    <mergeCell ref="AF17:AF18"/>
    <mergeCell ref="AH17:AH18"/>
    <mergeCell ref="AJ17:AJ18"/>
    <mergeCell ref="AN17:AN18"/>
    <mergeCell ref="AL17:AL18"/>
    <mergeCell ref="C4:D4"/>
    <mergeCell ref="K9:K10"/>
    <mergeCell ref="C11:C12"/>
    <mergeCell ref="E11:E12"/>
    <mergeCell ref="I11:I12"/>
    <mergeCell ref="G11:G12"/>
    <mergeCell ref="K11:K12"/>
    <mergeCell ref="I13:I14"/>
    <mergeCell ref="C6:D6"/>
    <mergeCell ref="C7:D7"/>
    <mergeCell ref="C9:C10"/>
    <mergeCell ref="E9:E10"/>
    <mergeCell ref="E6:F6"/>
    <mergeCell ref="E7:F7"/>
    <mergeCell ref="C13:C14"/>
    <mergeCell ref="C15:C16"/>
    <mergeCell ref="P22:Q22"/>
    <mergeCell ref="C21:Q21"/>
    <mergeCell ref="G15:G16"/>
    <mergeCell ref="G17:G18"/>
    <mergeCell ref="A27:A31"/>
    <mergeCell ref="L3:R3"/>
    <mergeCell ref="B3:K3"/>
    <mergeCell ref="E15:E16"/>
    <mergeCell ref="E17:E18"/>
    <mergeCell ref="F22:G22"/>
    <mergeCell ref="B9:B10"/>
    <mergeCell ref="L22:M22"/>
    <mergeCell ref="N22:O22"/>
    <mergeCell ref="B11:B12"/>
    <mergeCell ref="B13:B14"/>
    <mergeCell ref="B15:B16"/>
    <mergeCell ref="B17:B18"/>
    <mergeCell ref="E13:E14"/>
    <mergeCell ref="H22:I22"/>
    <mergeCell ref="D26:E26"/>
    <mergeCell ref="C19:D19"/>
    <mergeCell ref="C17:C18"/>
    <mergeCell ref="D22:E22"/>
    <mergeCell ref="G9:G10"/>
  </mergeCells>
  <phoneticPr fontId="0" type="noConversion"/>
  <pageMargins left="0.59055118110236227" right="0.55000000000000004" top="0.52" bottom="0.51" header="0.51181102362204722" footer="0.51181102362204722"/>
  <pageSetup paperSize="9" scale="9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S32"/>
  <sheetViews>
    <sheetView showGridLines="0" zoomScale="125" zoomScaleNormal="125" workbookViewId="0">
      <selection activeCell="C4" sqref="C4:D4"/>
    </sheetView>
  </sheetViews>
  <sheetFormatPr defaultColWidth="8.85546875" defaultRowHeight="12.75"/>
  <cols>
    <col min="1" max="1" width="10.140625" customWidth="1"/>
    <col min="2" max="2" width="19" customWidth="1"/>
    <col min="3" max="18" width="7.28515625" customWidth="1"/>
    <col min="25" max="25" width="8.85546875" customWidth="1"/>
    <col min="26" max="26" width="18.42578125" customWidth="1"/>
    <col min="27" max="27" width="15" customWidth="1"/>
  </cols>
  <sheetData>
    <row r="1" spans="1:32" ht="13.5" thickBot="1"/>
    <row r="2" spans="1:32" ht="15.75" customHeight="1" thickBot="1">
      <c r="B2" s="104"/>
      <c r="C2" s="104"/>
      <c r="D2" s="104"/>
      <c r="E2" s="104"/>
      <c r="F2" s="104"/>
      <c r="G2" s="104"/>
      <c r="H2" s="104"/>
      <c r="I2" s="105"/>
      <c r="Y2" s="24"/>
      <c r="Z2" s="34" t="s">
        <v>20</v>
      </c>
      <c r="AA2" s="35" t="s">
        <v>16</v>
      </c>
      <c r="AB2" s="36" t="s">
        <v>21</v>
      </c>
    </row>
    <row r="3" spans="1:32" ht="24.75" thickTop="1" thickBot="1">
      <c r="A3" s="41">
        <v>1</v>
      </c>
      <c r="B3" s="78" t="s">
        <v>87</v>
      </c>
      <c r="C3" s="79"/>
      <c r="D3" s="79"/>
      <c r="E3" s="79"/>
      <c r="F3" s="79"/>
      <c r="G3" s="79"/>
      <c r="H3" s="79"/>
      <c r="I3" s="79"/>
      <c r="J3" s="79"/>
      <c r="K3" s="80"/>
      <c r="L3" s="75" t="s">
        <v>89</v>
      </c>
      <c r="M3" s="76"/>
      <c r="N3" s="76"/>
      <c r="O3" s="76"/>
      <c r="P3" s="76"/>
      <c r="Q3" s="76"/>
      <c r="R3" s="77"/>
      <c r="Y3" s="39" t="s">
        <v>30</v>
      </c>
      <c r="Z3" s="22" t="str">
        <f>IF($I$4="","",$I$4)</f>
        <v>Christina Potter</v>
      </c>
      <c r="AA3" s="20" t="str">
        <f>IF($I$7="","",$I$7)</f>
        <v>Shaftesbury Barnet</v>
      </c>
      <c r="AB3" s="18">
        <f>IF($I$19="",0,$I$19)</f>
        <v>2534</v>
      </c>
      <c r="AC3" s="16"/>
    </row>
    <row r="4" spans="1:32" ht="18.75">
      <c r="A4" s="72" t="s">
        <v>31</v>
      </c>
      <c r="B4" s="5" t="s">
        <v>0</v>
      </c>
      <c r="C4" s="87" t="s">
        <v>55</v>
      </c>
      <c r="D4" s="88"/>
      <c r="E4" s="87" t="s">
        <v>56</v>
      </c>
      <c r="F4" s="88"/>
      <c r="G4" s="87" t="s">
        <v>60</v>
      </c>
      <c r="H4" s="88"/>
      <c r="I4" s="87" t="s">
        <v>61</v>
      </c>
      <c r="J4" s="88"/>
      <c r="K4" s="87" t="s">
        <v>62</v>
      </c>
      <c r="L4" s="88"/>
      <c r="M4" s="87" t="s">
        <v>63</v>
      </c>
      <c r="N4" s="88"/>
      <c r="O4" s="87" t="s">
        <v>64</v>
      </c>
      <c r="P4" s="88"/>
      <c r="Q4" s="87" t="s">
        <v>65</v>
      </c>
      <c r="R4" s="119"/>
      <c r="Y4" s="40">
        <v>2</v>
      </c>
      <c r="Z4" s="23" t="str">
        <f>IF($E$4="","",$E$4)</f>
        <v>Demi Tuinema</v>
      </c>
      <c r="AA4" s="21" t="str">
        <f>IF($E$7="","",$E$7)</f>
        <v>D &amp; T AC</v>
      </c>
      <c r="AB4" s="19">
        <f>IF($E$19="",0,$E$19)</f>
        <v>2418</v>
      </c>
      <c r="AC4" s="16"/>
    </row>
    <row r="5" spans="1:32" ht="18.75">
      <c r="A5" s="72"/>
      <c r="B5" s="61" t="s">
        <v>52</v>
      </c>
      <c r="C5" s="95">
        <v>3432561</v>
      </c>
      <c r="D5" s="96"/>
      <c r="E5" s="95">
        <v>3582204</v>
      </c>
      <c r="F5" s="96"/>
      <c r="G5" s="95">
        <v>3459655</v>
      </c>
      <c r="H5" s="96"/>
      <c r="I5" s="95">
        <v>3543055</v>
      </c>
      <c r="J5" s="96"/>
      <c r="K5" s="95">
        <v>3449815</v>
      </c>
      <c r="L5" s="96"/>
      <c r="M5" s="95">
        <v>3478566</v>
      </c>
      <c r="N5" s="96"/>
      <c r="O5" s="95">
        <v>3558945</v>
      </c>
      <c r="P5" s="96"/>
      <c r="Q5" s="95">
        <v>3000648</v>
      </c>
      <c r="R5" s="116"/>
      <c r="Y5" s="40">
        <v>3</v>
      </c>
      <c r="Z5" s="23" t="str">
        <f>IF($Q$4="","",$Q$4)</f>
        <v>Katie Liptrot</v>
      </c>
      <c r="AA5" s="21" t="str">
        <f>IF($Q$7="","",$Q$7)</f>
        <v>HAWCS</v>
      </c>
      <c r="AB5" s="19">
        <f>IF($Q$19="",0,$Q$19)</f>
        <v>2221</v>
      </c>
      <c r="AC5" s="16"/>
    </row>
    <row r="6" spans="1:32" ht="21">
      <c r="A6" s="72"/>
      <c r="B6" s="52" t="s">
        <v>1</v>
      </c>
      <c r="C6" s="93">
        <v>5</v>
      </c>
      <c r="D6" s="94"/>
      <c r="E6" s="93">
        <v>6</v>
      </c>
      <c r="F6" s="94"/>
      <c r="G6" s="93">
        <v>24</v>
      </c>
      <c r="H6" s="94"/>
      <c r="I6" s="93">
        <v>25</v>
      </c>
      <c r="J6" s="94"/>
      <c r="K6" s="93">
        <v>26</v>
      </c>
      <c r="L6" s="94"/>
      <c r="M6" s="93">
        <v>27</v>
      </c>
      <c r="N6" s="94"/>
      <c r="O6" s="93">
        <v>28</v>
      </c>
      <c r="P6" s="94"/>
      <c r="Q6" s="93">
        <v>29</v>
      </c>
      <c r="R6" s="120"/>
      <c r="Y6" s="40">
        <v>4</v>
      </c>
      <c r="Z6" s="23" t="str">
        <f>IF($G$4="","",$G$4)</f>
        <v>Holly Taylor</v>
      </c>
      <c r="AA6" s="21" t="str">
        <f>IF($G$7="","",$G$7)</f>
        <v>Shaftesbury Barnet</v>
      </c>
      <c r="AB6" s="19">
        <f>IF($G$19="",0,$G$19)</f>
        <v>1966</v>
      </c>
      <c r="AC6" s="16"/>
    </row>
    <row r="7" spans="1:32" ht="19.5" thickBot="1">
      <c r="A7" s="121"/>
      <c r="B7" s="6" t="s">
        <v>2</v>
      </c>
      <c r="C7" s="95" t="s">
        <v>66</v>
      </c>
      <c r="D7" s="96"/>
      <c r="E7" s="95" t="s">
        <v>66</v>
      </c>
      <c r="F7" s="96"/>
      <c r="G7" s="95" t="s">
        <v>67</v>
      </c>
      <c r="H7" s="96"/>
      <c r="I7" s="95" t="s">
        <v>67</v>
      </c>
      <c r="J7" s="96"/>
      <c r="K7" s="95" t="s">
        <v>68</v>
      </c>
      <c r="L7" s="96"/>
      <c r="M7" s="95" t="s">
        <v>69</v>
      </c>
      <c r="N7" s="96"/>
      <c r="O7" s="95" t="s">
        <v>68</v>
      </c>
      <c r="P7" s="96"/>
      <c r="Q7" s="95" t="s">
        <v>70</v>
      </c>
      <c r="R7" s="116"/>
      <c r="Y7" s="40">
        <v>5</v>
      </c>
      <c r="Z7" s="23" t="str">
        <f>IF($O$4="","",$O$4)</f>
        <v>Connie Andrews</v>
      </c>
      <c r="AA7" s="21" t="str">
        <f>IF($O$7="","",$O$7)</f>
        <v>Stevenage</v>
      </c>
      <c r="AB7" s="19">
        <f>IF($O$19="",0,$O$19)</f>
        <v>1885</v>
      </c>
      <c r="AC7" s="16"/>
    </row>
    <row r="8" spans="1:32" ht="21" thickTop="1">
      <c r="A8" s="41">
        <v>2</v>
      </c>
      <c r="B8" s="7"/>
      <c r="C8" s="53" t="s">
        <v>3</v>
      </c>
      <c r="D8" s="54" t="s">
        <v>4</v>
      </c>
      <c r="E8" s="54" t="s">
        <v>3</v>
      </c>
      <c r="F8" s="54" t="s">
        <v>4</v>
      </c>
      <c r="G8" s="54" t="s">
        <v>3</v>
      </c>
      <c r="H8" s="54" t="s">
        <v>4</v>
      </c>
      <c r="I8" s="54" t="s">
        <v>3</v>
      </c>
      <c r="J8" s="54" t="s">
        <v>4</v>
      </c>
      <c r="K8" s="54" t="s">
        <v>3</v>
      </c>
      <c r="L8" s="54" t="s">
        <v>4</v>
      </c>
      <c r="M8" s="54" t="s">
        <v>3</v>
      </c>
      <c r="N8" s="54" t="s">
        <v>4</v>
      </c>
      <c r="O8" s="54" t="s">
        <v>3</v>
      </c>
      <c r="P8" s="54" t="s">
        <v>4</v>
      </c>
      <c r="Q8" s="54" t="s">
        <v>3</v>
      </c>
      <c r="R8" s="55" t="s">
        <v>4</v>
      </c>
      <c r="Y8" s="40">
        <v>6</v>
      </c>
      <c r="Z8" s="23" t="str">
        <f>IF($M$4="","",$M$4)</f>
        <v>Lauryn Holder</v>
      </c>
      <c r="AA8" s="21" t="str">
        <f>IF($M$7="","",$M$7)</f>
        <v>Watford</v>
      </c>
      <c r="AB8" s="19">
        <f>IF($M$19="",0,$M$19)</f>
        <v>1870</v>
      </c>
      <c r="AC8" s="16"/>
    </row>
    <row r="9" spans="1:32" ht="15.75" customHeight="1">
      <c r="A9" s="72" t="s">
        <v>40</v>
      </c>
      <c r="B9" s="83" t="s">
        <v>39</v>
      </c>
      <c r="C9" s="97">
        <v>17.600000000000001</v>
      </c>
      <c r="D9" s="25">
        <f>IF(C4="","",IF(C9="",0,VLOOKUP(C9+1,Hurdles!$A$2:$B$142,2)))</f>
        <v>228</v>
      </c>
      <c r="E9" s="89">
        <v>14.5</v>
      </c>
      <c r="F9" s="25">
        <f>IF(E4="","",IF(E9="",0,VLOOKUP(E9+1,Hurdles!$A$2:$B$142,2)))</f>
        <v>438</v>
      </c>
      <c r="G9" s="89">
        <v>13.8</v>
      </c>
      <c r="H9" s="25">
        <f>IF(G4="","",IF(G9="",0,VLOOKUP(G9+1,Hurdles!$A$2:$B$142,2)))</f>
        <v>497</v>
      </c>
      <c r="I9" s="89">
        <v>12.6</v>
      </c>
      <c r="J9" s="25">
        <f>IF(I4="","",IF(I9="",0,VLOOKUP(I9+1,Hurdles!$A$2:$B$142,2)))</f>
        <v>609</v>
      </c>
      <c r="K9" s="89">
        <v>17</v>
      </c>
      <c r="L9" s="25">
        <f>IF(K4="","",IF(K9="",0,VLOOKUP(K9+1,Hurdles!$A$2:$B$142,2)))</f>
        <v>263</v>
      </c>
      <c r="M9" s="89">
        <v>13.1</v>
      </c>
      <c r="N9" s="25">
        <f>IF(M4="","",IF(M9="",0,VLOOKUP(M9+1,Hurdles!$A$2:$B$142,2)))</f>
        <v>558</v>
      </c>
      <c r="O9" s="89">
        <v>14.6</v>
      </c>
      <c r="P9" s="25">
        <f>IF(O4="","",IF(O9="",0,VLOOKUP(O9+1,Hurdles!$A$2:$B$142,2)))</f>
        <v>430</v>
      </c>
      <c r="Q9" s="89">
        <v>14.3</v>
      </c>
      <c r="R9" s="25">
        <f>IF(Q4="","",IF(Q9="",0,VLOOKUP(Q9+1,Hurdles!$A$2:$B$142,2)))</f>
        <v>454</v>
      </c>
      <c r="Y9" s="40">
        <v>7</v>
      </c>
      <c r="Z9" s="23" t="str">
        <f>IF($K$4="","",$K$4)</f>
        <v>Molly Davies</v>
      </c>
      <c r="AA9" s="21" t="str">
        <f>IF($K$7="","",$K$7)</f>
        <v>Stevenage</v>
      </c>
      <c r="AB9" s="19">
        <f>IF($K$19="",0,$K$19)</f>
        <v>1514</v>
      </c>
      <c r="AC9" s="16"/>
    </row>
    <row r="10" spans="1:32" ht="15.75">
      <c r="A10" s="122"/>
      <c r="B10" s="83"/>
      <c r="C10" s="98"/>
      <c r="D10" s="13" t="s">
        <v>19</v>
      </c>
      <c r="E10" s="90"/>
      <c r="F10" s="14" t="s">
        <v>19</v>
      </c>
      <c r="G10" s="90"/>
      <c r="H10" s="14" t="s">
        <v>19</v>
      </c>
      <c r="I10" s="90"/>
      <c r="J10" s="14" t="s">
        <v>19</v>
      </c>
      <c r="K10" s="90"/>
      <c r="L10" s="14" t="s">
        <v>19</v>
      </c>
      <c r="M10" s="90"/>
      <c r="N10" s="14" t="s">
        <v>19</v>
      </c>
      <c r="O10" s="90"/>
      <c r="P10" s="14" t="s">
        <v>19</v>
      </c>
      <c r="Q10" s="90"/>
      <c r="R10" s="26" t="s">
        <v>19</v>
      </c>
      <c r="Y10" s="40">
        <v>8</v>
      </c>
      <c r="Z10" s="23" t="str">
        <f>IF($C$4="","",$C$4)</f>
        <v>Crystal Jugoo</v>
      </c>
      <c r="AA10" s="21" t="str">
        <f>IF($C$7="","",$C$7)</f>
        <v>D &amp; T AC</v>
      </c>
      <c r="AB10" s="19">
        <f>IF($C$19="",0,$C$19)</f>
        <v>1466</v>
      </c>
      <c r="AC10" s="16"/>
    </row>
    <row r="11" spans="1:32" ht="15.75">
      <c r="A11" s="122"/>
      <c r="B11" s="83" t="s">
        <v>33</v>
      </c>
      <c r="C11" s="91">
        <v>1.21</v>
      </c>
      <c r="D11" s="25">
        <f>IF(C4="","",IF(C11="",0,INT(1.84523*((C11*100)-75)^1.348)))</f>
        <v>321</v>
      </c>
      <c r="E11" s="68">
        <v>1.48</v>
      </c>
      <c r="F11" s="25">
        <f>IF(E4="","",IF(E11="",0,INT(1.84523*((E11*100)-75)^1.348)))</f>
        <v>599</v>
      </c>
      <c r="G11" s="68">
        <v>1.27</v>
      </c>
      <c r="H11" s="25">
        <f>IF(G4="","",IF(G11="",0,INT(1.84523*((G11*100)-75)^1.348)))</f>
        <v>379</v>
      </c>
      <c r="I11" s="68">
        <v>1.42</v>
      </c>
      <c r="J11" s="25">
        <f>IF(I4="","",IF(I11="",0,INT(1.84523*((I11*100)-75)^1.348)))</f>
        <v>534</v>
      </c>
      <c r="K11" s="68">
        <v>1.36</v>
      </c>
      <c r="L11" s="25">
        <f>IF(K4="","",IF(K11="",0,INT(1.84523*((K11*100)-75)^1.348)))</f>
        <v>470</v>
      </c>
      <c r="M11" s="68">
        <v>1.39</v>
      </c>
      <c r="N11" s="25">
        <f>IF(M4="","",IF(M11="",0,INT(1.84523*((M11*100)-75)^1.348)))</f>
        <v>502</v>
      </c>
      <c r="O11" s="68">
        <v>1.33</v>
      </c>
      <c r="P11" s="25">
        <f>IF(O4="","",IF(O11="",0,INT(1.84523*((O11*100)-75)^1.348)))</f>
        <v>439</v>
      </c>
      <c r="Q11" s="68">
        <v>1.33</v>
      </c>
      <c r="R11" s="47">
        <f>IF(Q4="","",IF(Q11="",0,INT(1.84523*((Q11*100)-75)^1.348)))</f>
        <v>439</v>
      </c>
      <c r="Y11" s="40">
        <v>9</v>
      </c>
      <c r="Z11" s="37" t="e">
        <f>IF(#REF!="","",#REF!)</f>
        <v>#REF!</v>
      </c>
      <c r="AA11" s="38" t="e">
        <f>IF(#REF!="","",#REF!)</f>
        <v>#REF!</v>
      </c>
      <c r="AB11" s="19" t="e">
        <f>IF(#REF!="",0,#REF!)</f>
        <v>#REF!</v>
      </c>
      <c r="AC11" s="16"/>
    </row>
    <row r="12" spans="1:32" ht="15.75">
      <c r="A12" s="122"/>
      <c r="B12" s="83"/>
      <c r="C12" s="92"/>
      <c r="D12" s="15">
        <f>IF(D11="","",D9+D11)</f>
        <v>549</v>
      </c>
      <c r="E12" s="69"/>
      <c r="F12" s="15">
        <f>IF(F11="","",F9+F11)</f>
        <v>1037</v>
      </c>
      <c r="G12" s="69"/>
      <c r="H12" s="15">
        <f>IF(H11="","",H9+H11)</f>
        <v>876</v>
      </c>
      <c r="I12" s="69"/>
      <c r="J12" s="15">
        <f>IF(J11="","",J9+J11)</f>
        <v>1143</v>
      </c>
      <c r="K12" s="69"/>
      <c r="L12" s="15">
        <f>IF(L11="","",L9+L11)</f>
        <v>733</v>
      </c>
      <c r="M12" s="69"/>
      <c r="N12" s="15">
        <f>IF(N11="","",N9+N11)</f>
        <v>1060</v>
      </c>
      <c r="O12" s="69"/>
      <c r="P12" s="15">
        <f>IF(P11="","",P9+P11)</f>
        <v>869</v>
      </c>
      <c r="Q12" s="69"/>
      <c r="R12" s="27">
        <f>IF(R11="","",R9+R11)</f>
        <v>893</v>
      </c>
      <c r="Y12" s="40">
        <v>10</v>
      </c>
      <c r="Z12" s="37" t="e">
        <f>IF(#REF!="","",#REF!)</f>
        <v>#REF!</v>
      </c>
      <c r="AA12" s="38" t="e">
        <f>IF(#REF!="","",#REF!)</f>
        <v>#REF!</v>
      </c>
      <c r="AB12" s="19" t="e">
        <f>IF(#REF!="",0,#REF!)</f>
        <v>#REF!</v>
      </c>
    </row>
    <row r="13" spans="1:32" ht="15.75" customHeight="1">
      <c r="A13" s="122"/>
      <c r="B13" s="83" t="s">
        <v>17</v>
      </c>
      <c r="C13" s="92">
        <v>3.81</v>
      </c>
      <c r="D13" s="25">
        <f>IF(C4="","",IF(C13="",0,INT(0.188807*((C13*100)-210)^1.41)))</f>
        <v>265</v>
      </c>
      <c r="E13" s="68">
        <v>4.54</v>
      </c>
      <c r="F13" s="25">
        <f>IF(E4="","",IF(E13="",0,INT(0.188807*((E13*100)-210)^1.41)))</f>
        <v>438</v>
      </c>
      <c r="G13" s="68">
        <v>4.42</v>
      </c>
      <c r="H13" s="25">
        <f>IF(G4="","",IF(G13="",0,INT(0.188807*((G13*100)-210)^1.41)))</f>
        <v>408</v>
      </c>
      <c r="I13" s="68">
        <v>4.53</v>
      </c>
      <c r="J13" s="25">
        <f>IF(I4="","",IF(I13="",0,INT(0.188807*((I13*100)-210)^1.41)))</f>
        <v>436</v>
      </c>
      <c r="K13" s="68">
        <v>3.63</v>
      </c>
      <c r="L13" s="25">
        <f>IF(K4="","",IF(K13="",0,INT(0.188807*((K13*100)-210)^1.41)))</f>
        <v>227</v>
      </c>
      <c r="M13" s="68">
        <v>3.82</v>
      </c>
      <c r="N13" s="25">
        <f>IF(M4="","",IF(M13="",0,INT(0.188807*((M13*100)-210)^1.41)))</f>
        <v>267</v>
      </c>
      <c r="O13" s="68">
        <v>3.85</v>
      </c>
      <c r="P13" s="25">
        <f>IF(O4="","",IF(O13="",0,INT(0.188807*((O13*100)-210)^1.41)))</f>
        <v>274</v>
      </c>
      <c r="Q13" s="68">
        <v>4.7300000000000004</v>
      </c>
      <c r="R13" s="47">
        <f>IF(Q4="","",IF(Q13="",0,INT(0.188807*((Q13*100)-210)^1.41)))</f>
        <v>487</v>
      </c>
      <c r="Y13" s="40">
        <v>11</v>
      </c>
      <c r="Z13" s="37" t="e">
        <f>IF(#REF!="","",#REF!)</f>
        <v>#REF!</v>
      </c>
      <c r="AA13" s="38" t="e">
        <f>IF(#REF!="","",#REF!)</f>
        <v>#REF!</v>
      </c>
      <c r="AB13" s="19" t="e">
        <f>IF(#REF!="",0,#REF!)</f>
        <v>#REF!</v>
      </c>
    </row>
    <row r="14" spans="1:32" ht="15.75" customHeight="1">
      <c r="A14" s="122"/>
      <c r="B14" s="83"/>
      <c r="C14" s="103"/>
      <c r="D14" s="15">
        <f>IF(D13="","",D12+D13)</f>
        <v>814</v>
      </c>
      <c r="E14" s="69"/>
      <c r="F14" s="15">
        <f>IF(F13="","",F12+F13)</f>
        <v>1475</v>
      </c>
      <c r="G14" s="69"/>
      <c r="H14" s="15">
        <f>IF(H13="","",H12+H13)</f>
        <v>1284</v>
      </c>
      <c r="I14" s="69"/>
      <c r="J14" s="15">
        <f>IF(J13="","",J12+J13)</f>
        <v>1579</v>
      </c>
      <c r="K14" s="69"/>
      <c r="L14" s="15">
        <f>IF(L13="","",L12+L13)</f>
        <v>960</v>
      </c>
      <c r="M14" s="69"/>
      <c r="N14" s="15">
        <f>IF(N13="","",N12+N13)</f>
        <v>1327</v>
      </c>
      <c r="O14" s="69"/>
      <c r="P14" s="15">
        <f>IF(P13="","",P12+P13)</f>
        <v>1143</v>
      </c>
      <c r="Q14" s="69"/>
      <c r="R14" s="27">
        <f>IF(R13="","",R12+R13)</f>
        <v>1380</v>
      </c>
      <c r="Y14" s="40">
        <v>12</v>
      </c>
      <c r="Z14" s="37" t="e">
        <f>IF(#REF!="","",#REF!)</f>
        <v>#REF!</v>
      </c>
      <c r="AA14" s="38" t="e">
        <f>IF(#REF!="","",#REF!)</f>
        <v>#REF!</v>
      </c>
      <c r="AB14" s="19" t="e">
        <f>IF(#REF!="",0,#REF!)</f>
        <v>#REF!</v>
      </c>
    </row>
    <row r="15" spans="1:32" ht="15.75">
      <c r="A15" s="122"/>
      <c r="B15" s="83" t="s">
        <v>34</v>
      </c>
      <c r="C15" s="91">
        <v>5.75</v>
      </c>
      <c r="D15" s="25">
        <f>IF(C4="","",IF(C15="",0,INT(56.0211*(C15-1.5)^1.05)))</f>
        <v>255</v>
      </c>
      <c r="E15" s="68">
        <v>7.73</v>
      </c>
      <c r="F15" s="25">
        <f>IF(E4="","",IF(E15="",0,INT(56.0211*(E15-1.5)^1.05)))</f>
        <v>382</v>
      </c>
      <c r="G15" s="68">
        <v>7.63</v>
      </c>
      <c r="H15" s="25">
        <f>IF(G4="","",IF(G15="",0,INT(56.0211*(G15-1.5)^1.05)))</f>
        <v>375</v>
      </c>
      <c r="I15" s="68">
        <v>7.99</v>
      </c>
      <c r="J15" s="25">
        <f>IF(I4="","",IF(I15="",0,INT(56.0211*(I15-1.5)^1.05)))</f>
        <v>399</v>
      </c>
      <c r="K15" s="68">
        <v>6.66</v>
      </c>
      <c r="L15" s="25">
        <f>IF(K4="","",IF(K15="",0,INT(56.0211*(K15-1.5)^1.05)))</f>
        <v>313</v>
      </c>
      <c r="M15" s="68">
        <v>7.67</v>
      </c>
      <c r="N15" s="25">
        <f>IF(M4="","",IF(M15="",0,INT(56.0211*(M15-1.5)^1.05)))</f>
        <v>378</v>
      </c>
      <c r="O15" s="68">
        <v>7.47</v>
      </c>
      <c r="P15" s="25">
        <f>IF(O4="","",IF(O15="",0,INT(56.0211*(O15-1.5)^1.05)))</f>
        <v>365</v>
      </c>
      <c r="Q15" s="68">
        <v>6.94</v>
      </c>
      <c r="R15" s="47">
        <f>IF(Q4="","",IF(Q15="",0,INT(56.0211*(Q15-1.5)^1.05)))</f>
        <v>331</v>
      </c>
      <c r="Y15" s="40">
        <v>13</v>
      </c>
      <c r="Z15" s="37" t="e">
        <f>IF(#REF!="","",#REF!)</f>
        <v>#REF!</v>
      </c>
      <c r="AA15" s="38" t="e">
        <f>IF(#REF!="","",#REF!)</f>
        <v>#REF!</v>
      </c>
      <c r="AB15" s="19" t="e">
        <f>IF(#REF!="",0,#REF!)</f>
        <v>#REF!</v>
      </c>
    </row>
    <row r="16" spans="1:32" ht="15.75">
      <c r="A16" s="122"/>
      <c r="B16" s="83"/>
      <c r="C16" s="92"/>
      <c r="D16" s="15">
        <f>IF(D15="","",D14+D15)</f>
        <v>1069</v>
      </c>
      <c r="E16" s="69"/>
      <c r="F16" s="15">
        <f>IF(F15="","",F14+F15)</f>
        <v>1857</v>
      </c>
      <c r="G16" s="69"/>
      <c r="H16" s="15">
        <f>IF(H15="","",H14+H15)</f>
        <v>1659</v>
      </c>
      <c r="I16" s="69"/>
      <c r="J16" s="15">
        <f>IF(J15="","",J14+J15)</f>
        <v>1978</v>
      </c>
      <c r="K16" s="69"/>
      <c r="L16" s="15">
        <f>IF(L15="","",L14+L15)</f>
        <v>1273</v>
      </c>
      <c r="M16" s="69"/>
      <c r="N16" s="15">
        <f>IF(N15="","",N14+N15)</f>
        <v>1705</v>
      </c>
      <c r="O16" s="69"/>
      <c r="P16" s="15">
        <f>IF(P15="","",P14+P15)</f>
        <v>1508</v>
      </c>
      <c r="Q16" s="69"/>
      <c r="R16" s="27">
        <f>IF(R15="","",R14+R15)</f>
        <v>1711</v>
      </c>
      <c r="Y16" s="40">
        <v>14</v>
      </c>
      <c r="Z16" s="37" t="e">
        <f>IF(#REF!="","",#REF!)</f>
        <v>#REF!</v>
      </c>
      <c r="AA16" s="38" t="e">
        <f>IF(#REF!="","",#REF!)</f>
        <v>#REF!</v>
      </c>
      <c r="AB16" s="19" t="e">
        <f>IF(#REF!="",0,#REF!)</f>
        <v>#REF!</v>
      </c>
      <c r="AF16" s="44" t="s">
        <v>36</v>
      </c>
    </row>
    <row r="17" spans="1:45" ht="15.75">
      <c r="A17" s="122"/>
      <c r="B17" s="83" t="s">
        <v>35</v>
      </c>
      <c r="C17" s="81" t="s">
        <v>82</v>
      </c>
      <c r="D17" s="25">
        <f>IF(C4="","",IF(C17="",0,INT(0.11193*(254-(VALUE(LEFT(C17))*60+VALUE(RIGHT((C17),4))))^1.88)))</f>
        <v>397</v>
      </c>
      <c r="E17" s="81" t="s">
        <v>79</v>
      </c>
      <c r="F17" s="25">
        <f>IF(E4="","",IF(E17="",0,INT(0.11193*(254-(VALUE(LEFT(E17))*60+VALUE(RIGHT((E17),4))))^1.88)))</f>
        <v>561</v>
      </c>
      <c r="G17" s="70" t="s">
        <v>76</v>
      </c>
      <c r="H17" s="25">
        <f>IF(G4="","",IF(G17="",0,INT(0.11193*(254-(VALUE(LEFT(G17))*60+VALUE(RIGHT((G17),4))))^1.88)))</f>
        <v>307</v>
      </c>
      <c r="I17" s="70" t="s">
        <v>80</v>
      </c>
      <c r="J17" s="25">
        <f>IF(I4="","",IF(I17="",0,INT(0.11193*(254-(VALUE(LEFT(I17))*60+VALUE(RIGHT((I17),4))))^1.88)))</f>
        <v>556</v>
      </c>
      <c r="K17" s="70" t="s">
        <v>84</v>
      </c>
      <c r="L17" s="25">
        <f>IF(K4="","",IF(K17="",0,INT(0.11193*(254-(VALUE(LEFT(K17))*60+VALUE(RIGHT((K17),4))))^1.88)))</f>
        <v>241</v>
      </c>
      <c r="M17" s="70" t="s">
        <v>85</v>
      </c>
      <c r="N17" s="25">
        <f>IF(M4="","",IF(M17="",0,INT(0.11193*(254-(VALUE(LEFT(M17))*60+VALUE(RIGHT((M17),4))))^1.88)))</f>
        <v>165</v>
      </c>
      <c r="O17" s="70" t="s">
        <v>83</v>
      </c>
      <c r="P17" s="25">
        <f>IF(O4="","",IF(O17="",0,INT(0.11193*(254-(VALUE(LEFT(O17))*60+VALUE(RIGHT((O17),4))))^1.88)))</f>
        <v>377</v>
      </c>
      <c r="Q17" s="70" t="s">
        <v>81</v>
      </c>
      <c r="R17" s="47">
        <f>IF(Q4="","",IF(Q17="",0,INT(0.11193*(254-(VALUE(LEFT(Q17))*60+VALUE(RIGHT((Q17),4))))^1.88)))</f>
        <v>510</v>
      </c>
      <c r="T17" s="17"/>
      <c r="Y17" s="40">
        <v>15</v>
      </c>
      <c r="Z17" s="37" t="e">
        <f>IF(#REF!="","",#REF!)</f>
        <v>#REF!</v>
      </c>
      <c r="AA17" s="38" t="e">
        <f>IF(#REF!="","",#REF!)</f>
        <v>#REF!</v>
      </c>
      <c r="AB17" s="19" t="e">
        <f>IF(#REF!="",0,#REF!)</f>
        <v>#REF!</v>
      </c>
      <c r="AD17" s="86" t="str">
        <f>C17</f>
        <v>2:56.6</v>
      </c>
      <c r="AE17" s="43">
        <f>VALUE(LEFT(AD17))*60+VALUE(RIGHT((AD17),4))</f>
        <v>176.6</v>
      </c>
      <c r="AF17" s="86" t="str">
        <f>E17</f>
        <v>2:41.0</v>
      </c>
      <c r="AG17" s="43">
        <f>VALUE(LEFT(AF17))*60+VALUE(RIGHT((AF17),4))</f>
        <v>161</v>
      </c>
      <c r="AH17" s="86" t="str">
        <f>G17</f>
        <v>3:06.5</v>
      </c>
      <c r="AI17" s="43">
        <f>VALUE(LEFT(AH17))*60+VALUE(RIGHT((AH17),4))</f>
        <v>186.5</v>
      </c>
      <c r="AJ17" s="84" t="str">
        <f>I17</f>
        <v>2:41.5</v>
      </c>
      <c r="AK17" s="43">
        <f>VALUE(LEFT(AJ17))*60+VALUE(RIGHT((AJ17),4))</f>
        <v>161.5</v>
      </c>
      <c r="AL17" s="84" t="str">
        <f>K17</f>
        <v>3:14.6</v>
      </c>
      <c r="AM17" s="43">
        <f>VALUE(LEFT(AL17))*60+VALUE(RIGHT((AL17),4))</f>
        <v>194.6</v>
      </c>
      <c r="AN17" s="84" t="str">
        <f>M17</f>
        <v>3:25.4</v>
      </c>
      <c r="AO17" s="43">
        <f>VALUE(LEFT(AN17))*60+VALUE(RIGHT((AN17),4))</f>
        <v>205.4</v>
      </c>
      <c r="AP17" s="84" t="str">
        <f>O17</f>
        <v>2:58.7</v>
      </c>
      <c r="AQ17" s="43">
        <f>VALUE(LEFT(AP17))*60+VALUE(RIGHT((AP17),4))</f>
        <v>178.7</v>
      </c>
      <c r="AR17" s="84" t="str">
        <f>Q17</f>
        <v>2:45.6</v>
      </c>
      <c r="AS17" s="43">
        <f>VALUE(LEFT(AR17))*60+VALUE(RIGHT((AR17),4))</f>
        <v>165.6</v>
      </c>
    </row>
    <row r="18" spans="1:45" ht="15.75">
      <c r="A18" s="122"/>
      <c r="B18" s="83"/>
      <c r="C18" s="82"/>
      <c r="D18" s="15">
        <f>IF(D17="","",D16+D17)</f>
        <v>1466</v>
      </c>
      <c r="E18" s="82"/>
      <c r="F18" s="15">
        <f>IF(F17="","",F16+F17)</f>
        <v>2418</v>
      </c>
      <c r="G18" s="71"/>
      <c r="H18" s="15">
        <f>IF(H17="","",H16+H17)</f>
        <v>1966</v>
      </c>
      <c r="I18" s="71"/>
      <c r="J18" s="15">
        <f>IF(J17="","",J16+J17)</f>
        <v>2534</v>
      </c>
      <c r="K18" s="71"/>
      <c r="L18" s="15">
        <f>IF(L17="","",L16+L17)</f>
        <v>1514</v>
      </c>
      <c r="M18" s="71"/>
      <c r="N18" s="15">
        <f>IF(N17="","",N16+N17)</f>
        <v>1870</v>
      </c>
      <c r="O18" s="71"/>
      <c r="P18" s="15">
        <f>IF(P17="","",P16+P17)</f>
        <v>1885</v>
      </c>
      <c r="Q18" s="71"/>
      <c r="R18" s="27">
        <f>IF(R17="","",R16+R17)</f>
        <v>2221</v>
      </c>
      <c r="Y18" s="40">
        <v>16</v>
      </c>
      <c r="Z18" s="37" t="e">
        <f>IF(#REF!="","",#REF!)</f>
        <v>#REF!</v>
      </c>
      <c r="AA18" s="38" t="e">
        <f>IF(#REF!="","",#REF!)</f>
        <v>#REF!</v>
      </c>
      <c r="AB18" s="19" t="e">
        <f>IF(#REF!="",0,#REF!)</f>
        <v>#REF!</v>
      </c>
      <c r="AD18" s="85"/>
      <c r="AE18" s="15"/>
      <c r="AF18" s="85"/>
      <c r="AG18" s="15"/>
      <c r="AH18" s="85"/>
      <c r="AI18" s="15"/>
      <c r="AJ18" s="85"/>
      <c r="AK18" s="15"/>
      <c r="AL18" s="85"/>
      <c r="AM18" s="15"/>
      <c r="AN18" s="85"/>
      <c r="AO18" s="15"/>
      <c r="AP18" s="85"/>
      <c r="AQ18" s="15"/>
      <c r="AR18" s="85"/>
      <c r="AS18" s="27"/>
    </row>
    <row r="19" spans="1:45" ht="19.5" thickBot="1">
      <c r="A19" s="123"/>
      <c r="B19" s="8" t="s">
        <v>5</v>
      </c>
      <c r="C19" s="101">
        <f>D18</f>
        <v>1466</v>
      </c>
      <c r="D19" s="102"/>
      <c r="E19" s="101">
        <f>F18</f>
        <v>2418</v>
      </c>
      <c r="F19" s="102"/>
      <c r="G19" s="101">
        <f>H18</f>
        <v>1966</v>
      </c>
      <c r="H19" s="102"/>
      <c r="I19" s="101">
        <f>J18</f>
        <v>2534</v>
      </c>
      <c r="J19" s="102"/>
      <c r="K19" s="101">
        <f>L18</f>
        <v>1514</v>
      </c>
      <c r="L19" s="102"/>
      <c r="M19" s="101">
        <f>N18</f>
        <v>1870</v>
      </c>
      <c r="N19" s="102"/>
      <c r="O19" s="101">
        <f>P18</f>
        <v>1885</v>
      </c>
      <c r="P19" s="102"/>
      <c r="Q19" s="101">
        <f>R18</f>
        <v>2221</v>
      </c>
      <c r="R19" s="124"/>
    </row>
    <row r="20" spans="1:45" ht="17.25" customHeight="1" thickTop="1" thickBot="1">
      <c r="A20" s="42">
        <v>3</v>
      </c>
      <c r="B20" s="29"/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2"/>
    </row>
    <row r="21" spans="1:45" ht="19.5" thickBot="1">
      <c r="A21" s="72" t="s">
        <v>32</v>
      </c>
      <c r="B21" s="46"/>
      <c r="C21" s="65" t="s">
        <v>18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"/>
    </row>
    <row r="22" spans="1:45" ht="18.75">
      <c r="A22" s="73"/>
      <c r="B22" s="9"/>
      <c r="C22" s="56" t="s">
        <v>6</v>
      </c>
      <c r="D22" s="63" t="s">
        <v>15</v>
      </c>
      <c r="E22" s="63"/>
      <c r="F22" s="63" t="s">
        <v>16</v>
      </c>
      <c r="G22" s="63"/>
      <c r="H22" s="63" t="s">
        <v>4</v>
      </c>
      <c r="I22" s="64"/>
      <c r="J22" s="57"/>
      <c r="K22" s="56" t="s">
        <v>6</v>
      </c>
      <c r="L22" s="63" t="s">
        <v>15</v>
      </c>
      <c r="M22" s="63"/>
      <c r="N22" s="63" t="s">
        <v>16</v>
      </c>
      <c r="O22" s="63"/>
      <c r="P22" s="63" t="s">
        <v>4</v>
      </c>
      <c r="Q22" s="64"/>
      <c r="R22" s="4"/>
    </row>
    <row r="23" spans="1:45" ht="18.75">
      <c r="A23" s="73"/>
      <c r="B23" s="9"/>
      <c r="C23" s="11" t="s">
        <v>7</v>
      </c>
      <c r="D23" s="99" t="str">
        <f>$Z$3</f>
        <v>Christina Potter</v>
      </c>
      <c r="E23" s="100"/>
      <c r="F23" s="106" t="str">
        <f>$AA$3</f>
        <v>Shaftesbury Barnet</v>
      </c>
      <c r="G23" s="107"/>
      <c r="H23" s="108">
        <f>IF($AB$3=0,"",$AB$3)</f>
        <v>2534</v>
      </c>
      <c r="I23" s="109"/>
      <c r="J23" s="49"/>
      <c r="K23" s="11" t="s">
        <v>22</v>
      </c>
      <c r="L23" s="106"/>
      <c r="M23" s="107"/>
      <c r="N23" s="106"/>
      <c r="O23" s="107"/>
      <c r="P23" s="108"/>
      <c r="Q23" s="109"/>
      <c r="R23" s="4"/>
    </row>
    <row r="24" spans="1:45" ht="18.75">
      <c r="A24" s="73"/>
      <c r="B24" s="9"/>
      <c r="C24" s="11" t="s">
        <v>8</v>
      </c>
      <c r="D24" s="99" t="str">
        <f>$Z$4</f>
        <v>Demi Tuinema</v>
      </c>
      <c r="E24" s="100"/>
      <c r="F24" s="106" t="str">
        <f>$AA$4</f>
        <v>D &amp; T AC</v>
      </c>
      <c r="G24" s="107"/>
      <c r="H24" s="108">
        <f>IF($AB$4=0,"",$AB$4)</f>
        <v>2418</v>
      </c>
      <c r="I24" s="109"/>
      <c r="J24" s="49"/>
      <c r="K24" s="11" t="s">
        <v>23</v>
      </c>
      <c r="L24" s="106"/>
      <c r="M24" s="107"/>
      <c r="N24" s="106"/>
      <c r="O24" s="107"/>
      <c r="P24" s="108"/>
      <c r="Q24" s="109"/>
      <c r="R24" s="4"/>
    </row>
    <row r="25" spans="1:45" ht="19.5" thickBot="1">
      <c r="A25" s="74"/>
      <c r="B25" s="9"/>
      <c r="C25" s="12" t="s">
        <v>9</v>
      </c>
      <c r="D25" s="99" t="str">
        <f>$Z$5</f>
        <v>Katie Liptrot</v>
      </c>
      <c r="E25" s="100"/>
      <c r="F25" s="106" t="str">
        <f>$AA$5</f>
        <v>HAWCS</v>
      </c>
      <c r="G25" s="107"/>
      <c r="H25" s="108">
        <f>IF($AB$5=0,"",$AB$5)</f>
        <v>2221</v>
      </c>
      <c r="I25" s="109"/>
      <c r="J25" s="49"/>
      <c r="K25" s="12" t="s">
        <v>24</v>
      </c>
      <c r="L25" s="106"/>
      <c r="M25" s="107"/>
      <c r="N25" s="106"/>
      <c r="O25" s="107"/>
      <c r="P25" s="108"/>
      <c r="Q25" s="109"/>
      <c r="R25" s="4"/>
    </row>
    <row r="26" spans="1:45" ht="21" thickTop="1">
      <c r="A26" s="42">
        <v>4</v>
      </c>
      <c r="B26" s="9"/>
      <c r="C26" s="28" t="s">
        <v>10</v>
      </c>
      <c r="D26" s="99" t="str">
        <f>$Z$6</f>
        <v>Holly Taylor</v>
      </c>
      <c r="E26" s="100"/>
      <c r="F26" s="106" t="str">
        <f>$AA$6</f>
        <v>Shaftesbury Barnet</v>
      </c>
      <c r="G26" s="107"/>
      <c r="H26" s="108">
        <f>IF($AB$6=0,"",$AB$6)</f>
        <v>1966</v>
      </c>
      <c r="I26" s="109"/>
      <c r="J26" s="49"/>
      <c r="K26" s="12" t="s">
        <v>25</v>
      </c>
      <c r="L26" s="106"/>
      <c r="M26" s="107"/>
      <c r="N26" s="106"/>
      <c r="O26" s="107"/>
      <c r="P26" s="108"/>
      <c r="Q26" s="109"/>
      <c r="R26" s="4"/>
    </row>
    <row r="27" spans="1:45" ht="18.75">
      <c r="A27" s="72" t="s">
        <v>41</v>
      </c>
      <c r="B27" s="9"/>
      <c r="C27" s="11" t="s">
        <v>11</v>
      </c>
      <c r="D27" s="117" t="str">
        <f>$Z$7</f>
        <v>Connie Andrews</v>
      </c>
      <c r="E27" s="118"/>
      <c r="F27" s="117" t="str">
        <f>$AA$7</f>
        <v>Stevenage</v>
      </c>
      <c r="G27" s="118"/>
      <c r="H27" s="114">
        <f>IF($AB$7=0,"",$AB$7)</f>
        <v>1885</v>
      </c>
      <c r="I27" s="115"/>
      <c r="J27" s="49"/>
      <c r="K27" s="51" t="s">
        <v>26</v>
      </c>
      <c r="L27" s="106"/>
      <c r="M27" s="107"/>
      <c r="N27" s="106"/>
      <c r="O27" s="107"/>
      <c r="P27" s="114"/>
      <c r="Q27" s="115"/>
      <c r="R27" s="4"/>
    </row>
    <row r="28" spans="1:45" ht="18.75">
      <c r="A28" s="73"/>
      <c r="B28" s="9"/>
      <c r="C28" s="11" t="s">
        <v>12</v>
      </c>
      <c r="D28" s="106" t="str">
        <f>$Z$8</f>
        <v>Lauryn Holder</v>
      </c>
      <c r="E28" s="107"/>
      <c r="F28" s="106" t="str">
        <f>$AA$8</f>
        <v>Watford</v>
      </c>
      <c r="G28" s="107"/>
      <c r="H28" s="114">
        <f>IF($AB$8=0,"",$AB$8)</f>
        <v>1870</v>
      </c>
      <c r="I28" s="115"/>
      <c r="J28" s="49"/>
      <c r="K28" s="11" t="s">
        <v>27</v>
      </c>
      <c r="L28" s="106"/>
      <c r="M28" s="107"/>
      <c r="N28" s="106"/>
      <c r="O28" s="107"/>
      <c r="P28" s="114"/>
      <c r="Q28" s="115"/>
      <c r="R28" s="4"/>
    </row>
    <row r="29" spans="1:45" ht="18.75">
      <c r="A29" s="73"/>
      <c r="B29" s="9"/>
      <c r="C29" s="12" t="s">
        <v>13</v>
      </c>
      <c r="D29" s="106" t="str">
        <f>$Z$9</f>
        <v>Molly Davies</v>
      </c>
      <c r="E29" s="107"/>
      <c r="F29" s="106" t="str">
        <f>$AA$9</f>
        <v>Stevenage</v>
      </c>
      <c r="G29" s="107"/>
      <c r="H29" s="114">
        <f>IF($AB$9=0,"",$AB$9)</f>
        <v>1514</v>
      </c>
      <c r="I29" s="115"/>
      <c r="J29" s="49"/>
      <c r="K29" s="12" t="s">
        <v>28</v>
      </c>
      <c r="L29" s="106"/>
      <c r="M29" s="107"/>
      <c r="N29" s="106"/>
      <c r="O29" s="107"/>
      <c r="P29" s="114"/>
      <c r="Q29" s="115"/>
      <c r="R29" s="4"/>
    </row>
    <row r="30" spans="1:45" ht="19.5" thickBot="1">
      <c r="A30" s="73"/>
      <c r="B30" s="9"/>
      <c r="C30" s="33" t="s">
        <v>14</v>
      </c>
      <c r="D30" s="110" t="str">
        <f>$Z$10</f>
        <v>Crystal Jugoo</v>
      </c>
      <c r="E30" s="111"/>
      <c r="F30" s="110" t="str">
        <f>$AA$10</f>
        <v>D &amp; T AC</v>
      </c>
      <c r="G30" s="111"/>
      <c r="H30" s="112">
        <f>IF($AB$10=0,"",$AB$10)</f>
        <v>1466</v>
      </c>
      <c r="I30" s="113"/>
      <c r="J30" s="50"/>
      <c r="K30" s="33" t="s">
        <v>29</v>
      </c>
      <c r="L30" s="110"/>
      <c r="M30" s="111"/>
      <c r="N30" s="110"/>
      <c r="O30" s="111"/>
      <c r="P30" s="112"/>
      <c r="Q30" s="113"/>
      <c r="R30" s="4"/>
    </row>
    <row r="31" spans="1:45" ht="19.5" thickBot="1">
      <c r="A31" s="74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45" ht="13.5" thickTop="1"/>
  </sheetData>
  <mergeCells count="155">
    <mergeCell ref="C6:D6"/>
    <mergeCell ref="C7:D7"/>
    <mergeCell ref="K15:K16"/>
    <mergeCell ref="K17:K18"/>
    <mergeCell ref="I11:I12"/>
    <mergeCell ref="I13:I14"/>
    <mergeCell ref="M5:N5"/>
    <mergeCell ref="AR17:AR18"/>
    <mergeCell ref="AJ17:AJ18"/>
    <mergeCell ref="AL17:AL18"/>
    <mergeCell ref="AN17:AN18"/>
    <mergeCell ref="AP17:AP18"/>
    <mergeCell ref="AD17:AD18"/>
    <mergeCell ref="AF17:AF18"/>
    <mergeCell ref="AH17:AH18"/>
    <mergeCell ref="M17:M18"/>
    <mergeCell ref="O17:O18"/>
    <mergeCell ref="M13:M14"/>
    <mergeCell ref="M15:M16"/>
    <mergeCell ref="O9:O10"/>
    <mergeCell ref="O11:O12"/>
    <mergeCell ref="O13:O14"/>
    <mergeCell ref="O15:O16"/>
    <mergeCell ref="F25:G25"/>
    <mergeCell ref="D24:E24"/>
    <mergeCell ref="D25:E25"/>
    <mergeCell ref="C19:D19"/>
    <mergeCell ref="C13:C14"/>
    <mergeCell ref="C15:C16"/>
    <mergeCell ref="C17:C18"/>
    <mergeCell ref="E11:E12"/>
    <mergeCell ref="E13:E14"/>
    <mergeCell ref="E15:E16"/>
    <mergeCell ref="E17:E18"/>
    <mergeCell ref="G11:G12"/>
    <mergeCell ref="G13:G14"/>
    <mergeCell ref="E9:E10"/>
    <mergeCell ref="G9:G10"/>
    <mergeCell ref="C9:C10"/>
    <mergeCell ref="G15:G16"/>
    <mergeCell ref="G17:G18"/>
    <mergeCell ref="Q17:Q18"/>
    <mergeCell ref="E19:F19"/>
    <mergeCell ref="G19:H19"/>
    <mergeCell ref="I19:J19"/>
    <mergeCell ref="K19:L19"/>
    <mergeCell ref="M19:N19"/>
    <mergeCell ref="O19:P19"/>
    <mergeCell ref="D23:E23"/>
    <mergeCell ref="L26:M26"/>
    <mergeCell ref="H23:I23"/>
    <mergeCell ref="H24:I24"/>
    <mergeCell ref="H25:I25"/>
    <mergeCell ref="H26:I26"/>
    <mergeCell ref="L25:M25"/>
    <mergeCell ref="P26:Q26"/>
    <mergeCell ref="P25:Q25"/>
    <mergeCell ref="N23:O23"/>
    <mergeCell ref="N24:O24"/>
    <mergeCell ref="N25:O25"/>
    <mergeCell ref="N26:O26"/>
    <mergeCell ref="I17:I18"/>
    <mergeCell ref="D26:E26"/>
    <mergeCell ref="P23:Q23"/>
    <mergeCell ref="L23:M23"/>
    <mergeCell ref="Q19:R19"/>
    <mergeCell ref="L22:M22"/>
    <mergeCell ref="N22:O22"/>
    <mergeCell ref="P22:Q22"/>
    <mergeCell ref="C21:Q21"/>
    <mergeCell ref="D22:E22"/>
    <mergeCell ref="F22:G22"/>
    <mergeCell ref="H22:I22"/>
    <mergeCell ref="L30:M30"/>
    <mergeCell ref="N30:O30"/>
    <mergeCell ref="P30:Q30"/>
    <mergeCell ref="L29:M29"/>
    <mergeCell ref="N29:O29"/>
    <mergeCell ref="H30:I30"/>
    <mergeCell ref="B2:I2"/>
    <mergeCell ref="I4:J4"/>
    <mergeCell ref="I6:J6"/>
    <mergeCell ref="I7:J7"/>
    <mergeCell ref="E4:F4"/>
    <mergeCell ref="E6:F6"/>
    <mergeCell ref="E7:F7"/>
    <mergeCell ref="F23:G23"/>
    <mergeCell ref="F24:G24"/>
    <mergeCell ref="H29:I29"/>
    <mergeCell ref="Q7:R7"/>
    <mergeCell ref="M4:N4"/>
    <mergeCell ref="M6:N6"/>
    <mergeCell ref="M7:N7"/>
    <mergeCell ref="O4:P4"/>
    <mergeCell ref="O6:P6"/>
    <mergeCell ref="O7:P7"/>
    <mergeCell ref="O5:P5"/>
    <mergeCell ref="L3:R3"/>
    <mergeCell ref="B3:K3"/>
    <mergeCell ref="Q4:R4"/>
    <mergeCell ref="Q6:R6"/>
    <mergeCell ref="C4:D4"/>
    <mergeCell ref="D27:E27"/>
    <mergeCell ref="F27:G27"/>
    <mergeCell ref="P29:Q29"/>
    <mergeCell ref="P27:Q27"/>
    <mergeCell ref="H27:I27"/>
    <mergeCell ref="L28:M28"/>
    <mergeCell ref="N28:O28"/>
    <mergeCell ref="P28:Q28"/>
    <mergeCell ref="L27:M27"/>
    <mergeCell ref="N27:O27"/>
    <mergeCell ref="Q5:R5"/>
    <mergeCell ref="Q9:Q10"/>
    <mergeCell ref="P24:Q24"/>
    <mergeCell ref="L24:M24"/>
    <mergeCell ref="Q11:Q12"/>
    <mergeCell ref="Q13:Q14"/>
    <mergeCell ref="Q15:Q16"/>
    <mergeCell ref="M9:M10"/>
    <mergeCell ref="M11:M12"/>
    <mergeCell ref="A21:A25"/>
    <mergeCell ref="A27:A31"/>
    <mergeCell ref="D28:E28"/>
    <mergeCell ref="F28:G28"/>
    <mergeCell ref="H28:I28"/>
    <mergeCell ref="D30:E30"/>
    <mergeCell ref="F30:G30"/>
    <mergeCell ref="D29:E29"/>
    <mergeCell ref="F29:G29"/>
    <mergeCell ref="F26:G26"/>
    <mergeCell ref="A4:A7"/>
    <mergeCell ref="A9:A19"/>
    <mergeCell ref="K4:L4"/>
    <mergeCell ref="K6:L6"/>
    <mergeCell ref="K7:L7"/>
    <mergeCell ref="G4:H4"/>
    <mergeCell ref="G6:H6"/>
    <mergeCell ref="G7:H7"/>
    <mergeCell ref="K11:K12"/>
    <mergeCell ref="K13:K14"/>
    <mergeCell ref="I15:I16"/>
    <mergeCell ref="C11:C12"/>
    <mergeCell ref="B11:B12"/>
    <mergeCell ref="B13:B14"/>
    <mergeCell ref="B15:B16"/>
    <mergeCell ref="B17:B18"/>
    <mergeCell ref="B9:B10"/>
    <mergeCell ref="C5:D5"/>
    <mergeCell ref="E5:F5"/>
    <mergeCell ref="G5:H5"/>
    <mergeCell ref="I5:J5"/>
    <mergeCell ref="K5:L5"/>
    <mergeCell ref="I9:I10"/>
    <mergeCell ref="K9:K10"/>
  </mergeCells>
  <phoneticPr fontId="0" type="noConversion"/>
  <pageMargins left="0.59055118110236227" right="0.46" top="0.52" bottom="0.51" header="0.51181102362204722" footer="0.5118110236220472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S32"/>
  <sheetViews>
    <sheetView showGridLines="0" tabSelected="1" zoomScale="125" zoomScaleNormal="125" workbookViewId="0">
      <selection activeCell="C4" sqref="C4:D4"/>
    </sheetView>
  </sheetViews>
  <sheetFormatPr defaultColWidth="8.85546875" defaultRowHeight="12.75"/>
  <cols>
    <col min="1" max="1" width="10.140625" customWidth="1"/>
    <col min="2" max="2" width="19" customWidth="1"/>
    <col min="3" max="18" width="7.28515625" customWidth="1"/>
    <col min="25" max="25" width="8.85546875" customWidth="1"/>
    <col min="26" max="26" width="18.42578125" customWidth="1"/>
    <col min="27" max="27" width="15" customWidth="1"/>
  </cols>
  <sheetData>
    <row r="1" spans="1:32" ht="13.5" thickBot="1"/>
    <row r="2" spans="1:32" ht="15.75" customHeight="1" thickBot="1">
      <c r="B2" s="104"/>
      <c r="C2" s="104"/>
      <c r="D2" s="104"/>
      <c r="E2" s="104"/>
      <c r="F2" s="104"/>
      <c r="G2" s="104"/>
      <c r="H2" s="104"/>
      <c r="I2" s="105"/>
      <c r="Y2" s="24"/>
      <c r="Z2" s="34" t="s">
        <v>20</v>
      </c>
      <c r="AA2" s="35" t="s">
        <v>16</v>
      </c>
      <c r="AB2" s="36" t="s">
        <v>21</v>
      </c>
    </row>
    <row r="3" spans="1:32" ht="24.75" thickTop="1" thickBot="1">
      <c r="A3" s="41">
        <v>1</v>
      </c>
      <c r="B3" s="78" t="s">
        <v>87</v>
      </c>
      <c r="C3" s="79"/>
      <c r="D3" s="79"/>
      <c r="E3" s="79"/>
      <c r="F3" s="79"/>
      <c r="G3" s="79"/>
      <c r="H3" s="79"/>
      <c r="I3" s="79"/>
      <c r="J3" s="79"/>
      <c r="K3" s="80"/>
      <c r="L3" s="75" t="s">
        <v>88</v>
      </c>
      <c r="M3" s="76"/>
      <c r="N3" s="76"/>
      <c r="O3" s="76"/>
      <c r="P3" s="76"/>
      <c r="Q3" s="76"/>
      <c r="R3" s="77"/>
      <c r="Y3" s="39" t="s">
        <v>30</v>
      </c>
      <c r="Z3" s="22" t="str">
        <f>IF($C$4="","",$C$4)</f>
        <v>Morgan Holder</v>
      </c>
      <c r="AA3" s="20" t="str">
        <f>IF($C$7="","",$C$7)</f>
        <v>Watford</v>
      </c>
      <c r="AB3" s="18">
        <f>IF($C$19="",0,$C$19)</f>
        <v>1210</v>
      </c>
      <c r="AC3" s="16"/>
    </row>
    <row r="4" spans="1:32" ht="18.75">
      <c r="A4" s="72" t="s">
        <v>31</v>
      </c>
      <c r="B4" s="5" t="s">
        <v>0</v>
      </c>
      <c r="C4" s="87" t="s">
        <v>71</v>
      </c>
      <c r="D4" s="88"/>
      <c r="E4" s="87"/>
      <c r="F4" s="88"/>
      <c r="G4" s="87"/>
      <c r="H4" s="88"/>
      <c r="I4" s="87"/>
      <c r="J4" s="88"/>
      <c r="K4" s="87"/>
      <c r="L4" s="88"/>
      <c r="M4" s="87"/>
      <c r="N4" s="88"/>
      <c r="O4" s="87"/>
      <c r="P4" s="88"/>
      <c r="Q4" s="87"/>
      <c r="R4" s="119"/>
      <c r="Y4" s="40">
        <v>2</v>
      </c>
      <c r="Z4" s="23" t="str">
        <f>IF($I$4="","",$I$4)</f>
        <v/>
      </c>
      <c r="AA4" s="21" t="str">
        <f>IF($I$7="","",$I$7)</f>
        <v/>
      </c>
      <c r="AB4" s="19">
        <f>IF($I$19="",0,$I$19)</f>
        <v>0</v>
      </c>
      <c r="AC4" s="16"/>
    </row>
    <row r="5" spans="1:32" ht="18.75">
      <c r="A5" s="72"/>
      <c r="B5" s="61" t="s">
        <v>52</v>
      </c>
      <c r="C5" s="95">
        <v>3478565</v>
      </c>
      <c r="D5" s="96"/>
      <c r="E5" s="95"/>
      <c r="F5" s="96"/>
      <c r="G5" s="95"/>
      <c r="H5" s="96"/>
      <c r="I5" s="95"/>
      <c r="J5" s="96"/>
      <c r="K5" s="95"/>
      <c r="L5" s="96"/>
      <c r="M5" s="95"/>
      <c r="N5" s="96"/>
      <c r="O5" s="95"/>
      <c r="P5" s="96"/>
      <c r="Q5" s="95"/>
      <c r="R5" s="116"/>
      <c r="Y5" s="40">
        <v>3</v>
      </c>
      <c r="Z5" s="23" t="str">
        <f>IF($G$4="","",$G$4)</f>
        <v/>
      </c>
      <c r="AA5" s="21" t="str">
        <f>IF($G$7="","",$G$7)</f>
        <v/>
      </c>
      <c r="AB5" s="19">
        <f>IF($G$19="",0,$G$19)</f>
        <v>0</v>
      </c>
      <c r="AC5" s="16"/>
    </row>
    <row r="6" spans="1:32" ht="21">
      <c r="A6" s="72"/>
      <c r="B6" s="52" t="s">
        <v>1</v>
      </c>
      <c r="C6" s="93">
        <v>30</v>
      </c>
      <c r="D6" s="94"/>
      <c r="E6" s="93"/>
      <c r="F6" s="94"/>
      <c r="G6" s="93"/>
      <c r="H6" s="94"/>
      <c r="I6" s="93"/>
      <c r="J6" s="94"/>
      <c r="K6" s="93"/>
      <c r="L6" s="94"/>
      <c r="M6" s="93"/>
      <c r="N6" s="94"/>
      <c r="O6" s="93"/>
      <c r="P6" s="94"/>
      <c r="Q6" s="93"/>
      <c r="R6" s="120"/>
      <c r="Y6" s="40">
        <v>4</v>
      </c>
      <c r="Z6" s="23" t="str">
        <f>IF($E$4="","",$E$4)</f>
        <v/>
      </c>
      <c r="AA6" s="21" t="str">
        <f>IF($E$7="","",$E$7)</f>
        <v/>
      </c>
      <c r="AB6" s="19">
        <f>IF($E$19="",0,$E$19)</f>
        <v>0</v>
      </c>
      <c r="AC6" s="16"/>
    </row>
    <row r="7" spans="1:32" ht="19.5" thickBot="1">
      <c r="A7" s="121"/>
      <c r="B7" s="6" t="s">
        <v>2</v>
      </c>
      <c r="C7" s="95" t="s">
        <v>69</v>
      </c>
      <c r="D7" s="96"/>
      <c r="E7" s="95"/>
      <c r="F7" s="96"/>
      <c r="G7" s="95"/>
      <c r="H7" s="96"/>
      <c r="I7" s="95"/>
      <c r="J7" s="96"/>
      <c r="K7" s="95"/>
      <c r="L7" s="96"/>
      <c r="M7" s="95"/>
      <c r="N7" s="96"/>
      <c r="O7" s="95"/>
      <c r="P7" s="96"/>
      <c r="Q7" s="95"/>
      <c r="R7" s="116"/>
      <c r="Y7" s="40">
        <v>5</v>
      </c>
      <c r="Z7" s="37" t="e">
        <f>IF(#REF!="","",#REF!)</f>
        <v>#REF!</v>
      </c>
      <c r="AA7" s="38" t="e">
        <f>IF(#REF!="","",#REF!)</f>
        <v>#REF!</v>
      </c>
      <c r="AB7" s="19" t="e">
        <f>IF(#REF!="",0,#REF!)</f>
        <v>#REF!</v>
      </c>
      <c r="AC7" s="16"/>
    </row>
    <row r="8" spans="1:32" ht="21" thickTop="1">
      <c r="A8" s="41">
        <v>2</v>
      </c>
      <c r="B8" s="7"/>
      <c r="C8" s="53" t="s">
        <v>3</v>
      </c>
      <c r="D8" s="54" t="s">
        <v>4</v>
      </c>
      <c r="E8" s="54" t="s">
        <v>3</v>
      </c>
      <c r="F8" s="54" t="s">
        <v>4</v>
      </c>
      <c r="G8" s="54" t="s">
        <v>3</v>
      </c>
      <c r="H8" s="54" t="s">
        <v>4</v>
      </c>
      <c r="I8" s="54" t="s">
        <v>3</v>
      </c>
      <c r="J8" s="54" t="s">
        <v>4</v>
      </c>
      <c r="K8" s="54" t="s">
        <v>3</v>
      </c>
      <c r="L8" s="54" t="s">
        <v>4</v>
      </c>
      <c r="M8" s="54" t="s">
        <v>3</v>
      </c>
      <c r="N8" s="54" t="s">
        <v>4</v>
      </c>
      <c r="O8" s="54" t="s">
        <v>3</v>
      </c>
      <c r="P8" s="54" t="s">
        <v>4</v>
      </c>
      <c r="Q8" s="54" t="s">
        <v>3</v>
      </c>
      <c r="R8" s="55" t="s">
        <v>4</v>
      </c>
      <c r="Y8" s="40">
        <v>6</v>
      </c>
      <c r="Z8" s="37" t="e">
        <f>IF(#REF!="","",#REF!)</f>
        <v>#REF!</v>
      </c>
      <c r="AA8" s="38" t="e">
        <f>IF(#REF!="","",#REF!)</f>
        <v>#REF!</v>
      </c>
      <c r="AB8" s="19" t="e">
        <f>IF(#REF!="",0,#REF!)</f>
        <v>#REF!</v>
      </c>
      <c r="AC8" s="16"/>
    </row>
    <row r="9" spans="1:32" ht="15.75" customHeight="1">
      <c r="A9" s="72" t="s">
        <v>40</v>
      </c>
      <c r="B9" s="83" t="s">
        <v>37</v>
      </c>
      <c r="C9" s="97">
        <v>18.7</v>
      </c>
      <c r="D9" s="25">
        <f>IF(C4="","",IF(C9="",0,VLOOKUP(C9,Hurdles!$A$2:$B$142,2)))</f>
        <v>223</v>
      </c>
      <c r="E9" s="97"/>
      <c r="F9" s="45" t="str">
        <f>IF(E4="","",IF(E9="",0,VLOOKUP(E9,Hurdles!$A$2:$B$142,2)))</f>
        <v/>
      </c>
      <c r="G9" s="97"/>
      <c r="H9" s="45" t="str">
        <f>IF(G4="","",IF(G9="",0,VLOOKUP(G9,Hurdles!$A$2:$B$142,2)))</f>
        <v/>
      </c>
      <c r="I9" s="97"/>
      <c r="J9" s="45" t="str">
        <f>IF(I4="","",IF(I9="",0,VLOOKUP(I9,Hurdles!$A$2:$B$142,2)))</f>
        <v/>
      </c>
      <c r="K9" s="97"/>
      <c r="L9" s="45" t="str">
        <f>IF(K4="","",IF(K9="",0,VLOOKUP(K9,Hurdles!$A$2:$B$142,2)))</f>
        <v/>
      </c>
      <c r="M9" s="97"/>
      <c r="N9" s="45" t="str">
        <f>IF(M4="","",IF(M9="",0,VLOOKUP(M9,Hurdles!$A$2:$B$142,2)))</f>
        <v/>
      </c>
      <c r="O9" s="97"/>
      <c r="P9" s="45" t="str">
        <f>IF(O4="","",IF(O9="",0,VLOOKUP(O9,Hurdles!$A$2:$B$142,2)))</f>
        <v/>
      </c>
      <c r="Q9" s="97"/>
      <c r="R9" s="48" t="str">
        <f>IF(Q4="","",IF(Q9="",0,VLOOKUP(Q9,Hurdles!$A$2:$B$142,2)))</f>
        <v/>
      </c>
      <c r="Y9" s="40">
        <v>7</v>
      </c>
      <c r="Z9" s="37" t="e">
        <f>IF(#REF!="","",#REF!)</f>
        <v>#REF!</v>
      </c>
      <c r="AA9" s="38" t="e">
        <f>IF(#REF!="","",#REF!)</f>
        <v>#REF!</v>
      </c>
      <c r="AB9" s="19" t="e">
        <f>IF(#REF!="",0,#REF!)</f>
        <v>#REF!</v>
      </c>
      <c r="AC9" s="16"/>
    </row>
    <row r="10" spans="1:32" ht="15.75">
      <c r="A10" s="122"/>
      <c r="B10" s="83"/>
      <c r="C10" s="98"/>
      <c r="D10" s="13" t="s">
        <v>19</v>
      </c>
      <c r="E10" s="98"/>
      <c r="F10" s="14" t="s">
        <v>19</v>
      </c>
      <c r="G10" s="98"/>
      <c r="H10" s="14" t="s">
        <v>19</v>
      </c>
      <c r="I10" s="98"/>
      <c r="J10" s="14" t="s">
        <v>19</v>
      </c>
      <c r="K10" s="98"/>
      <c r="L10" s="14" t="s">
        <v>19</v>
      </c>
      <c r="M10" s="98"/>
      <c r="N10" s="14" t="s">
        <v>19</v>
      </c>
      <c r="O10" s="98"/>
      <c r="P10" s="14" t="s">
        <v>19</v>
      </c>
      <c r="Q10" s="98"/>
      <c r="R10" s="26" t="s">
        <v>19</v>
      </c>
      <c r="Y10" s="40">
        <v>8</v>
      </c>
      <c r="Z10" s="23" t="str">
        <f>IF($K$4="","",$K$4)</f>
        <v/>
      </c>
      <c r="AA10" s="21" t="str">
        <f>IF($K$7="","",$K$7)</f>
        <v/>
      </c>
      <c r="AB10" s="19">
        <f>IF($K$19="",0,$K$19)</f>
        <v>0</v>
      </c>
      <c r="AC10" s="16"/>
    </row>
    <row r="11" spans="1:32" ht="15.75">
      <c r="A11" s="122"/>
      <c r="B11" s="83" t="s">
        <v>33</v>
      </c>
      <c r="C11" s="91">
        <v>1.24</v>
      </c>
      <c r="D11" s="25">
        <f>IF(C4="","",IF(C11="",0,INT(1.84523*((C11*100)-75)^1.348)))</f>
        <v>350</v>
      </c>
      <c r="E11" s="68"/>
      <c r="F11" s="25" t="str">
        <f>IF(E4="","",IF(E11="",0,INT(1.84523*((E11*100)-75)^1.348)))</f>
        <v/>
      </c>
      <c r="G11" s="68"/>
      <c r="H11" s="25" t="str">
        <f>IF(G4="","",IF(G11="",0,INT(1.84523*((G11*100)-75)^1.348)))</f>
        <v/>
      </c>
      <c r="I11" s="68"/>
      <c r="J11" s="25" t="str">
        <f>IF(I4="","",IF(I11="",0,INT(1.84523*((I11*100)-75)^1.348)))</f>
        <v/>
      </c>
      <c r="K11" s="68"/>
      <c r="L11" s="25" t="str">
        <f>IF(K4="","",IF(K11="",0,INT(1.84523*((K11*100)-75)^1.348)))</f>
        <v/>
      </c>
      <c r="M11" s="68"/>
      <c r="N11" s="25" t="str">
        <f>IF(M4="","",IF(M11="",0,INT(1.84523*((M11*100)-75)^1.348)))</f>
        <v/>
      </c>
      <c r="O11" s="68"/>
      <c r="P11" s="25" t="str">
        <f>IF(O4="","",IF(O11="",0,INT(1.84523*((O11*100)-75)^1.348)))</f>
        <v/>
      </c>
      <c r="Q11" s="68"/>
      <c r="R11" s="47" t="str">
        <f>IF(Q4="","",IF(Q11="",0,INT(1.84523*((Q11*100)-75)^1.348)))</f>
        <v/>
      </c>
      <c r="Y11" s="40">
        <v>9</v>
      </c>
      <c r="Z11" s="23" t="str">
        <f>IF($M$4="","",$M$4)</f>
        <v/>
      </c>
      <c r="AA11" s="21" t="str">
        <f>IF($M$7="","",$M$7)</f>
        <v/>
      </c>
      <c r="AB11" s="19">
        <f>IF($M$19="",0,$M$19)</f>
        <v>0</v>
      </c>
      <c r="AC11" s="16"/>
    </row>
    <row r="12" spans="1:32" ht="15.75">
      <c r="A12" s="122"/>
      <c r="B12" s="83"/>
      <c r="C12" s="92"/>
      <c r="D12" s="15">
        <f>IF(D11="","",D9+D11)</f>
        <v>573</v>
      </c>
      <c r="E12" s="69"/>
      <c r="F12" s="15" t="str">
        <f>IF(F11="","",F9+F11)</f>
        <v/>
      </c>
      <c r="G12" s="69"/>
      <c r="H12" s="15" t="str">
        <f>IF(H11="","",H9+H11)</f>
        <v/>
      </c>
      <c r="I12" s="69"/>
      <c r="J12" s="15" t="str">
        <f>IF(J11="","",J9+J11)</f>
        <v/>
      </c>
      <c r="K12" s="69"/>
      <c r="L12" s="15" t="str">
        <f>IF(L11="","",L9+L11)</f>
        <v/>
      </c>
      <c r="M12" s="69"/>
      <c r="N12" s="15" t="str">
        <f>IF(N11="","",N9+N11)</f>
        <v/>
      </c>
      <c r="O12" s="69"/>
      <c r="P12" s="15" t="str">
        <f>IF(P11="","",P9+P11)</f>
        <v/>
      </c>
      <c r="Q12" s="69"/>
      <c r="R12" s="27" t="str">
        <f>IF(R11="","",R9+R11)</f>
        <v/>
      </c>
      <c r="Y12" s="40">
        <v>10</v>
      </c>
      <c r="Z12" s="23" t="str">
        <f>IF($O$4="","",$O$4)</f>
        <v/>
      </c>
      <c r="AA12" s="21" t="str">
        <f>IF($O$7="","",$O$7)</f>
        <v/>
      </c>
      <c r="AB12" s="19">
        <f>IF($O$19="",0,$O$19)</f>
        <v>0</v>
      </c>
    </row>
    <row r="13" spans="1:32" ht="15.75" customHeight="1">
      <c r="A13" s="122"/>
      <c r="B13" s="83" t="s">
        <v>17</v>
      </c>
      <c r="C13" s="92">
        <v>3.53</v>
      </c>
      <c r="D13" s="25">
        <f>IF(C4="","",IF(C13="",0,INT(0.188807*((C13*100)-210)^1.41)))</f>
        <v>206</v>
      </c>
      <c r="E13" s="68"/>
      <c r="F13" s="25" t="str">
        <f>IF(E4="","",IF(E13="",0,INT(0.188807*((E13*100)-210)^1.41)))</f>
        <v/>
      </c>
      <c r="G13" s="68"/>
      <c r="H13" s="25" t="str">
        <f>IF(G4="","",IF(G13="",0,INT(0.188807*((G13*100)-210)^1.41)))</f>
        <v/>
      </c>
      <c r="I13" s="68"/>
      <c r="J13" s="25" t="str">
        <f>IF(I4="","",IF(I13="",0,INT(0.188807*((I13*100)-210)^1.41)))</f>
        <v/>
      </c>
      <c r="K13" s="68"/>
      <c r="L13" s="25" t="str">
        <f>IF(K4="","",IF(K13="",0,INT(0.188807*((K13*100)-210)^1.41)))</f>
        <v/>
      </c>
      <c r="M13" s="68"/>
      <c r="N13" s="25" t="str">
        <f>IF(M4="","",IF(M13="",0,INT(0.188807*((M13*100)-210)^1.41)))</f>
        <v/>
      </c>
      <c r="O13" s="68"/>
      <c r="P13" s="25" t="str">
        <f>IF(O4="","",IF(O13="",0,INT(0.188807*((O13*100)-210)^1.41)))</f>
        <v/>
      </c>
      <c r="Q13" s="68"/>
      <c r="R13" s="47" t="str">
        <f>IF(Q4="","",IF(Q13="",0,INT(0.188807*((Q13*100)-210)^1.41)))</f>
        <v/>
      </c>
      <c r="Y13" s="40">
        <v>11</v>
      </c>
      <c r="Z13" s="23" t="str">
        <f>IF($Q$4="","",$Q$4)</f>
        <v/>
      </c>
      <c r="AA13" s="21" t="str">
        <f>IF($Q$7="","",$Q$7)</f>
        <v/>
      </c>
      <c r="AB13" s="19">
        <f>IF($Q$19="",0,$Q$19)</f>
        <v>0</v>
      </c>
    </row>
    <row r="14" spans="1:32" ht="15.75" customHeight="1">
      <c r="A14" s="122"/>
      <c r="B14" s="83"/>
      <c r="C14" s="103"/>
      <c r="D14" s="15">
        <f>IF(D13="","",D12+D13)</f>
        <v>779</v>
      </c>
      <c r="E14" s="69"/>
      <c r="F14" s="15" t="str">
        <f>IF(F13="","",F12+F13)</f>
        <v/>
      </c>
      <c r="G14" s="69"/>
      <c r="H14" s="15" t="str">
        <f>IF(H13="","",H12+H13)</f>
        <v/>
      </c>
      <c r="I14" s="69"/>
      <c r="J14" s="15" t="str">
        <f>IF(J13="","",J12+J13)</f>
        <v/>
      </c>
      <c r="K14" s="69"/>
      <c r="L14" s="15" t="str">
        <f>IF(L13="","",L12+L13)</f>
        <v/>
      </c>
      <c r="M14" s="69"/>
      <c r="N14" s="15" t="str">
        <f>IF(N13="","",N12+N13)</f>
        <v/>
      </c>
      <c r="O14" s="69"/>
      <c r="P14" s="15" t="str">
        <f>IF(P13="","",P12+P13)</f>
        <v/>
      </c>
      <c r="Q14" s="69"/>
      <c r="R14" s="27" t="str">
        <f>IF(R13="","",R12+R13)</f>
        <v/>
      </c>
      <c r="Y14" s="40">
        <v>12</v>
      </c>
      <c r="Z14" s="37" t="e">
        <f>IF(#REF!="","",#REF!)</f>
        <v>#REF!</v>
      </c>
      <c r="AA14" s="38" t="e">
        <f>IF(#REF!="","",#REF!)</f>
        <v>#REF!</v>
      </c>
      <c r="AB14" s="19" t="e">
        <f>IF(#REF!="",0,#REF!)</f>
        <v>#REF!</v>
      </c>
    </row>
    <row r="15" spans="1:32" ht="15.75">
      <c r="A15" s="122"/>
      <c r="B15" s="83" t="s">
        <v>34</v>
      </c>
      <c r="C15" s="91">
        <v>6.59</v>
      </c>
      <c r="D15" s="25">
        <f>IF(C4="","",IF(C15="",0,INT(56.0211*(C15-1.5)^1.05)))</f>
        <v>309</v>
      </c>
      <c r="E15" s="68"/>
      <c r="F15" s="25" t="str">
        <f>IF(E4="","",IF(E15="",0,INT(56.0211*(E15-1.5)^1.05)))</f>
        <v/>
      </c>
      <c r="G15" s="68"/>
      <c r="H15" s="25" t="str">
        <f>IF(G4="","",IF(G15="",0,INT(56.0211*(G15-1.5)^1.05)))</f>
        <v/>
      </c>
      <c r="I15" s="68"/>
      <c r="J15" s="25" t="str">
        <f>IF(I4="","",IF(I15="",0,INT(56.0211*(I15-1.5)^1.05)))</f>
        <v/>
      </c>
      <c r="K15" s="68"/>
      <c r="L15" s="25" t="str">
        <f>IF(K4="","",IF(K15="",0,INT(56.0211*(K15-1.5)^1.05)))</f>
        <v/>
      </c>
      <c r="M15" s="68"/>
      <c r="N15" s="25" t="str">
        <f>IF(M4="","",IF(M15="",0,INT(56.0211*(M15-1.5)^1.05)))</f>
        <v/>
      </c>
      <c r="O15" s="68"/>
      <c r="P15" s="25" t="str">
        <f>IF(O4="","",IF(O15="",0,INT(56.0211*(O15-1.5)^1.05)))</f>
        <v/>
      </c>
      <c r="Q15" s="68"/>
      <c r="R15" s="47" t="str">
        <f>IF(Q4="","",IF(Q15="",0,INT(56.0211*(Q15-1.5)^1.05)))</f>
        <v/>
      </c>
      <c r="Y15" s="40">
        <v>13</v>
      </c>
      <c r="Z15" s="37" t="e">
        <f>IF(#REF!="","",#REF!)</f>
        <v>#REF!</v>
      </c>
      <c r="AA15" s="38" t="e">
        <f>IF(#REF!="","",#REF!)</f>
        <v>#REF!</v>
      </c>
      <c r="AB15" s="19" t="e">
        <f>IF(#REF!="",0,#REF!)</f>
        <v>#REF!</v>
      </c>
    </row>
    <row r="16" spans="1:32" ht="15.75">
      <c r="A16" s="122"/>
      <c r="B16" s="83"/>
      <c r="C16" s="92"/>
      <c r="D16" s="15">
        <f>IF(D15="","",D14+D15)</f>
        <v>1088</v>
      </c>
      <c r="E16" s="69"/>
      <c r="F16" s="15" t="str">
        <f>IF(F15="","",F14+F15)</f>
        <v/>
      </c>
      <c r="G16" s="69"/>
      <c r="H16" s="15" t="str">
        <f>IF(H15="","",H14+H15)</f>
        <v/>
      </c>
      <c r="I16" s="69"/>
      <c r="J16" s="15" t="str">
        <f>IF(J15="","",J14+J15)</f>
        <v/>
      </c>
      <c r="K16" s="69"/>
      <c r="L16" s="15" t="str">
        <f>IF(L15="","",L14+L15)</f>
        <v/>
      </c>
      <c r="M16" s="69"/>
      <c r="N16" s="15" t="str">
        <f>IF(N15="","",N14+N15)</f>
        <v/>
      </c>
      <c r="O16" s="69"/>
      <c r="P16" s="15" t="str">
        <f>IF(P15="","",P14+P15)</f>
        <v/>
      </c>
      <c r="Q16" s="69"/>
      <c r="R16" s="27" t="str">
        <f>IF(R15="","",R14+R15)</f>
        <v/>
      </c>
      <c r="Y16" s="40">
        <v>14</v>
      </c>
      <c r="Z16" s="37" t="e">
        <f>IF(#REF!="","",#REF!)</f>
        <v>#REF!</v>
      </c>
      <c r="AA16" s="38" t="e">
        <f>IF(#REF!="","",#REF!)</f>
        <v>#REF!</v>
      </c>
      <c r="AB16" s="19" t="e">
        <f>IF(#REF!="",0,#REF!)</f>
        <v>#REF!</v>
      </c>
      <c r="AF16" s="44" t="s">
        <v>36</v>
      </c>
    </row>
    <row r="17" spans="1:45" ht="15.75">
      <c r="A17" s="122"/>
      <c r="B17" s="83" t="s">
        <v>35</v>
      </c>
      <c r="C17" s="81" t="s">
        <v>86</v>
      </c>
      <c r="D17" s="25">
        <f>IF(C4="","",IF(C17="",0,INT(0.11193*(254-(VALUE(LEFT(C17))*60+VALUE(RIGHT((C17),4))))^1.88)))</f>
        <v>122</v>
      </c>
      <c r="E17" s="81"/>
      <c r="F17" s="25" t="str">
        <f>IF(E4="","",IF(E17="",0,INT(0.11193*(254-(VALUE(LEFT(E17))*60+VALUE(RIGHT((E17),4))))^1.88)))</f>
        <v/>
      </c>
      <c r="G17" s="70"/>
      <c r="H17" s="25" t="str">
        <f>IF(G4="","",IF(G17="",0,INT(0.11193*(254-(VALUE(LEFT(G17))*60+VALUE(RIGHT((G17),4))))^1.88)))</f>
        <v/>
      </c>
      <c r="I17" s="70"/>
      <c r="J17" s="25" t="str">
        <f>IF(I4="","",IF(I17="",0,INT(0.11193*(254-(VALUE(LEFT(I17))*60+VALUE(RIGHT((I17),4))))^1.88)))</f>
        <v/>
      </c>
      <c r="K17" s="70"/>
      <c r="L17" s="25" t="str">
        <f>IF(K4="","",IF(K17="",0,INT(0.11193*(254-(VALUE(LEFT(K17))*60+VALUE(RIGHT((K17),4))))^1.88)))</f>
        <v/>
      </c>
      <c r="M17" s="70"/>
      <c r="N17" s="25" t="str">
        <f>IF(M4="","",IF(M17="",0,INT(0.11193*(254-(VALUE(LEFT(M17))*60+VALUE(RIGHT((M17),4))))^1.88)))</f>
        <v/>
      </c>
      <c r="O17" s="70"/>
      <c r="P17" s="25" t="str">
        <f>IF(O4="","",IF(O17="",0,INT(0.11193*(254-(VALUE(LEFT(O17))*60+VALUE(RIGHT((O17),4))))^1.88)))</f>
        <v/>
      </c>
      <c r="Q17" s="70"/>
      <c r="R17" s="47" t="str">
        <f>IF(Q4="","",IF(Q17="",0,INT(0.11193*(254-(VALUE(LEFT(Q17))*60+VALUE(RIGHT((Q17),4))))^1.88)))</f>
        <v/>
      </c>
      <c r="T17" s="17"/>
      <c r="Y17" s="40">
        <v>15</v>
      </c>
      <c r="Z17" s="37" t="e">
        <f>IF(#REF!="","",#REF!)</f>
        <v>#REF!</v>
      </c>
      <c r="AA17" s="38" t="e">
        <f>IF(#REF!="","",#REF!)</f>
        <v>#REF!</v>
      </c>
      <c r="AB17" s="19" t="e">
        <f>IF(#REF!="",0,#REF!)</f>
        <v>#REF!</v>
      </c>
      <c r="AD17" s="86" t="str">
        <f>C17</f>
        <v>3:32.7</v>
      </c>
      <c r="AE17" s="43">
        <f>VALUE(LEFT(AD17))*60+VALUE(RIGHT((AD17),4))</f>
        <v>212.7</v>
      </c>
      <c r="AF17" s="86">
        <f>E17</f>
        <v>0</v>
      </c>
      <c r="AG17" s="43">
        <f>VALUE(LEFT(AF17))*60+VALUE(RIGHT((AF17),4))</f>
        <v>0</v>
      </c>
      <c r="AH17" s="86">
        <f>G17</f>
        <v>0</v>
      </c>
      <c r="AI17" s="43">
        <f>VALUE(LEFT(AH17))*60+VALUE(RIGHT((AH17),4))</f>
        <v>0</v>
      </c>
      <c r="AJ17" s="84">
        <f>I17</f>
        <v>0</v>
      </c>
      <c r="AK17" s="43">
        <f>VALUE(LEFT(AJ17))*60+VALUE(RIGHT((AJ17),4))</f>
        <v>0</v>
      </c>
      <c r="AL17" s="84">
        <f>K17</f>
        <v>0</v>
      </c>
      <c r="AM17" s="43">
        <f>VALUE(LEFT(AL17))*60+VALUE(RIGHT((AL17),4))</f>
        <v>0</v>
      </c>
      <c r="AN17" s="84">
        <f>M17</f>
        <v>0</v>
      </c>
      <c r="AO17" s="43">
        <f>VALUE(LEFT(AN17))*60+VALUE(RIGHT((AN17),4))</f>
        <v>0</v>
      </c>
      <c r="AP17" s="84">
        <f>O17</f>
        <v>0</v>
      </c>
      <c r="AQ17" s="43">
        <f>VALUE(LEFT(AP17))*60+VALUE(RIGHT((AP17),4))</f>
        <v>0</v>
      </c>
      <c r="AR17" s="84">
        <f>Q17</f>
        <v>0</v>
      </c>
      <c r="AS17" s="43">
        <f>VALUE(LEFT(AR17))*60+VALUE(RIGHT((AR17),4))</f>
        <v>0</v>
      </c>
    </row>
    <row r="18" spans="1:45" ht="15.75">
      <c r="A18" s="122"/>
      <c r="B18" s="83"/>
      <c r="C18" s="82"/>
      <c r="D18" s="15">
        <f>IF(D17="","",D16+D17)</f>
        <v>1210</v>
      </c>
      <c r="E18" s="82"/>
      <c r="F18" s="15" t="str">
        <f>IF(F17="","",F16+F17)</f>
        <v/>
      </c>
      <c r="G18" s="71"/>
      <c r="H18" s="15" t="str">
        <f>IF(H17="","",H16+H17)</f>
        <v/>
      </c>
      <c r="I18" s="71"/>
      <c r="J18" s="15" t="str">
        <f>IF(J17="","",J16+J17)</f>
        <v/>
      </c>
      <c r="K18" s="71"/>
      <c r="L18" s="15" t="str">
        <f>IF(L17="","",L16+L17)</f>
        <v/>
      </c>
      <c r="M18" s="71"/>
      <c r="N18" s="15" t="str">
        <f>IF(N17="","",N16+N17)</f>
        <v/>
      </c>
      <c r="O18" s="71"/>
      <c r="P18" s="15" t="str">
        <f>IF(P17="","",P16+P17)</f>
        <v/>
      </c>
      <c r="Q18" s="71"/>
      <c r="R18" s="27" t="str">
        <f>IF(R17="","",R16+R17)</f>
        <v/>
      </c>
      <c r="Y18" s="40">
        <v>16</v>
      </c>
      <c r="Z18" s="37" t="e">
        <f>IF(#REF!="","",#REF!)</f>
        <v>#REF!</v>
      </c>
      <c r="AA18" s="38" t="e">
        <f>IF(#REF!="","",#REF!)</f>
        <v>#REF!</v>
      </c>
      <c r="AB18" s="19" t="e">
        <f>IF(#REF!="",0,#REF!)</f>
        <v>#REF!</v>
      </c>
      <c r="AD18" s="85"/>
      <c r="AE18" s="15"/>
      <c r="AF18" s="85"/>
      <c r="AG18" s="15"/>
      <c r="AH18" s="85"/>
      <c r="AI18" s="15"/>
      <c r="AJ18" s="85"/>
      <c r="AK18" s="15"/>
      <c r="AL18" s="85"/>
      <c r="AM18" s="15"/>
      <c r="AN18" s="85"/>
      <c r="AO18" s="15"/>
      <c r="AP18" s="85"/>
      <c r="AQ18" s="15"/>
      <c r="AR18" s="85"/>
      <c r="AS18" s="27"/>
    </row>
    <row r="19" spans="1:45" ht="19.5" thickBot="1">
      <c r="A19" s="123"/>
      <c r="B19" s="8" t="s">
        <v>5</v>
      </c>
      <c r="C19" s="101">
        <f>IF(D18="","",D18)</f>
        <v>1210</v>
      </c>
      <c r="D19" s="102"/>
      <c r="E19" s="101" t="str">
        <f>IF(F18="","",F18)</f>
        <v/>
      </c>
      <c r="F19" s="102"/>
      <c r="G19" s="101" t="str">
        <f>IF(H18="","",H18)</f>
        <v/>
      </c>
      <c r="H19" s="102"/>
      <c r="I19" s="101" t="str">
        <f>IF(J18="","",J18)</f>
        <v/>
      </c>
      <c r="J19" s="102"/>
      <c r="K19" s="101" t="str">
        <f>IF(L18="","",L18)</f>
        <v/>
      </c>
      <c r="L19" s="102"/>
      <c r="M19" s="101" t="str">
        <f>IF(N18="","",N18)</f>
        <v/>
      </c>
      <c r="N19" s="102"/>
      <c r="O19" s="101" t="str">
        <f>IF(P18="","",P18)</f>
        <v/>
      </c>
      <c r="P19" s="102"/>
      <c r="Q19" s="101" t="str">
        <f>IF(R18="","",R18)</f>
        <v/>
      </c>
      <c r="R19" s="102"/>
    </row>
    <row r="20" spans="1:45" ht="17.25" customHeight="1" thickTop="1" thickBot="1">
      <c r="A20" s="42">
        <v>3</v>
      </c>
      <c r="B20" s="29"/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2"/>
    </row>
    <row r="21" spans="1:45" ht="19.5" thickBot="1">
      <c r="A21" s="72" t="s">
        <v>32</v>
      </c>
      <c r="B21" s="46"/>
      <c r="C21" s="65" t="s">
        <v>18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"/>
    </row>
    <row r="22" spans="1:45" ht="18.75">
      <c r="A22" s="73"/>
      <c r="B22" s="9"/>
      <c r="C22" s="56" t="s">
        <v>6</v>
      </c>
      <c r="D22" s="63" t="s">
        <v>15</v>
      </c>
      <c r="E22" s="63"/>
      <c r="F22" s="63" t="s">
        <v>16</v>
      </c>
      <c r="G22" s="63"/>
      <c r="H22" s="63" t="s">
        <v>4</v>
      </c>
      <c r="I22" s="64"/>
      <c r="J22" s="57"/>
      <c r="K22" s="56" t="s">
        <v>6</v>
      </c>
      <c r="L22" s="63" t="s">
        <v>15</v>
      </c>
      <c r="M22" s="63"/>
      <c r="N22" s="63" t="s">
        <v>16</v>
      </c>
      <c r="O22" s="63"/>
      <c r="P22" s="63" t="s">
        <v>4</v>
      </c>
      <c r="Q22" s="64"/>
      <c r="R22" s="4"/>
    </row>
    <row r="23" spans="1:45" ht="18.75">
      <c r="A23" s="73"/>
      <c r="B23" s="9"/>
      <c r="C23" s="11" t="s">
        <v>7</v>
      </c>
      <c r="D23" s="99" t="str">
        <f>$Z$3</f>
        <v>Morgan Holder</v>
      </c>
      <c r="E23" s="100"/>
      <c r="F23" s="106" t="str">
        <f>$AA$3</f>
        <v>Watford</v>
      </c>
      <c r="G23" s="107"/>
      <c r="H23" s="108">
        <f>IF($AB$3=0,"",$AB$3)</f>
        <v>1210</v>
      </c>
      <c r="I23" s="109"/>
      <c r="J23" s="49"/>
      <c r="K23" s="11" t="s">
        <v>22</v>
      </c>
      <c r="L23" s="106" t="str">
        <f t="shared" ref="L23:L25" si="0">Z11</f>
        <v/>
      </c>
      <c r="M23" s="107"/>
      <c r="N23" s="106" t="str">
        <f t="shared" ref="N23:N25" si="1">AA11</f>
        <v/>
      </c>
      <c r="O23" s="107"/>
      <c r="P23" s="108" t="str">
        <f>IF($AB$11=0,"",$AB$11)</f>
        <v/>
      </c>
      <c r="Q23" s="109"/>
      <c r="R23" s="4"/>
    </row>
    <row r="24" spans="1:45" ht="18.75">
      <c r="A24" s="73"/>
      <c r="B24" s="9"/>
      <c r="C24" s="11" t="s">
        <v>8</v>
      </c>
      <c r="D24" s="99" t="str">
        <f>$Z$4</f>
        <v/>
      </c>
      <c r="E24" s="100"/>
      <c r="F24" s="106" t="str">
        <f>$AA$4</f>
        <v/>
      </c>
      <c r="G24" s="107"/>
      <c r="H24" s="108" t="str">
        <f>IF($AB$4=0,"",$AB$4)</f>
        <v/>
      </c>
      <c r="I24" s="109"/>
      <c r="J24" s="49"/>
      <c r="K24" s="11" t="s">
        <v>23</v>
      </c>
      <c r="L24" s="106" t="str">
        <f t="shared" si="0"/>
        <v/>
      </c>
      <c r="M24" s="107"/>
      <c r="N24" s="106" t="str">
        <f t="shared" si="1"/>
        <v/>
      </c>
      <c r="O24" s="107"/>
      <c r="P24" s="108" t="str">
        <f>IF($AB$12=0,"",$AB$12)</f>
        <v/>
      </c>
      <c r="Q24" s="109"/>
      <c r="R24" s="4"/>
    </row>
    <row r="25" spans="1:45" ht="19.5" thickBot="1">
      <c r="A25" s="74"/>
      <c r="B25" s="9"/>
      <c r="C25" s="12" t="s">
        <v>9</v>
      </c>
      <c r="D25" s="99" t="str">
        <f>$Z$5</f>
        <v/>
      </c>
      <c r="E25" s="100"/>
      <c r="F25" s="106" t="str">
        <f>$AA$5</f>
        <v/>
      </c>
      <c r="G25" s="107"/>
      <c r="H25" s="108" t="str">
        <f>IF($AB$5=0,"",$AB$5)</f>
        <v/>
      </c>
      <c r="I25" s="109"/>
      <c r="J25" s="49"/>
      <c r="K25" s="12" t="s">
        <v>24</v>
      </c>
      <c r="L25" s="106" t="str">
        <f t="shared" si="0"/>
        <v/>
      </c>
      <c r="M25" s="107"/>
      <c r="N25" s="106" t="str">
        <f t="shared" si="1"/>
        <v/>
      </c>
      <c r="O25" s="107"/>
      <c r="P25" s="108" t="str">
        <f>IF($AB$13=0,"",$AB$13)</f>
        <v/>
      </c>
      <c r="Q25" s="109"/>
      <c r="R25" s="4"/>
    </row>
    <row r="26" spans="1:45" ht="21" thickTop="1">
      <c r="A26" s="42">
        <v>4</v>
      </c>
      <c r="B26" s="9"/>
      <c r="C26" s="28" t="s">
        <v>10</v>
      </c>
      <c r="D26" s="99" t="str">
        <f>$Z$6</f>
        <v/>
      </c>
      <c r="E26" s="100"/>
      <c r="F26" s="106" t="str">
        <f>$AA$6</f>
        <v/>
      </c>
      <c r="G26" s="107"/>
      <c r="H26" s="108" t="str">
        <f>IF($AB$6=0,"",$AB$6)</f>
        <v/>
      </c>
      <c r="I26" s="109"/>
      <c r="J26" s="49"/>
      <c r="K26" s="12" t="s">
        <v>25</v>
      </c>
      <c r="L26" s="106"/>
      <c r="M26" s="107"/>
      <c r="N26" s="106"/>
      <c r="O26" s="107"/>
      <c r="P26" s="108"/>
      <c r="Q26" s="109"/>
      <c r="R26" s="4"/>
    </row>
    <row r="27" spans="1:45" ht="18.75">
      <c r="A27" s="72" t="s">
        <v>41</v>
      </c>
      <c r="B27" s="9"/>
      <c r="C27" s="11" t="s">
        <v>11</v>
      </c>
      <c r="D27" s="117"/>
      <c r="E27" s="118"/>
      <c r="F27" s="117"/>
      <c r="G27" s="118"/>
      <c r="H27" s="114"/>
      <c r="I27" s="115"/>
      <c r="J27" s="49"/>
      <c r="K27" s="51" t="s">
        <v>26</v>
      </c>
      <c r="L27" s="106"/>
      <c r="M27" s="107"/>
      <c r="N27" s="106"/>
      <c r="O27" s="107"/>
      <c r="P27" s="114"/>
      <c r="Q27" s="115"/>
      <c r="R27" s="4"/>
    </row>
    <row r="28" spans="1:45" ht="18.75">
      <c r="A28" s="73"/>
      <c r="B28" s="9"/>
      <c r="C28" s="11" t="s">
        <v>12</v>
      </c>
      <c r="D28" s="106"/>
      <c r="E28" s="107"/>
      <c r="F28" s="106"/>
      <c r="G28" s="107"/>
      <c r="H28" s="114"/>
      <c r="I28" s="115"/>
      <c r="J28" s="49"/>
      <c r="K28" s="11" t="s">
        <v>27</v>
      </c>
      <c r="L28" s="106"/>
      <c r="M28" s="107"/>
      <c r="N28" s="106"/>
      <c r="O28" s="107"/>
      <c r="P28" s="114"/>
      <c r="Q28" s="115"/>
      <c r="R28" s="4"/>
    </row>
    <row r="29" spans="1:45" ht="18.75">
      <c r="A29" s="73"/>
      <c r="B29" s="9"/>
      <c r="C29" s="12" t="s">
        <v>13</v>
      </c>
      <c r="D29" s="106"/>
      <c r="E29" s="107"/>
      <c r="F29" s="106"/>
      <c r="G29" s="107"/>
      <c r="H29" s="114"/>
      <c r="I29" s="115"/>
      <c r="J29" s="49"/>
      <c r="K29" s="12" t="s">
        <v>28</v>
      </c>
      <c r="L29" s="106"/>
      <c r="M29" s="107"/>
      <c r="N29" s="106"/>
      <c r="O29" s="107"/>
      <c r="P29" s="114"/>
      <c r="Q29" s="115"/>
      <c r="R29" s="4"/>
    </row>
    <row r="30" spans="1:45" ht="19.5" thickBot="1">
      <c r="A30" s="73"/>
      <c r="B30" s="9"/>
      <c r="C30" s="33" t="s">
        <v>14</v>
      </c>
      <c r="D30" s="110" t="str">
        <f>$Z$10</f>
        <v/>
      </c>
      <c r="E30" s="111"/>
      <c r="F30" s="110" t="str">
        <f>$AA$10</f>
        <v/>
      </c>
      <c r="G30" s="111"/>
      <c r="H30" s="112" t="str">
        <f>IF($AB$10=0,"",$AB$10)</f>
        <v/>
      </c>
      <c r="I30" s="113"/>
      <c r="J30" s="50"/>
      <c r="K30" s="33" t="s">
        <v>29</v>
      </c>
      <c r="L30" s="110"/>
      <c r="M30" s="111"/>
      <c r="N30" s="110"/>
      <c r="O30" s="111"/>
      <c r="P30" s="112"/>
      <c r="Q30" s="113"/>
      <c r="R30" s="4"/>
    </row>
    <row r="31" spans="1:45" ht="19.5" thickBot="1">
      <c r="A31" s="74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45" ht="13.5" thickTop="1"/>
  </sheetData>
  <mergeCells count="155">
    <mergeCell ref="C5:D5"/>
    <mergeCell ref="E5:F5"/>
    <mergeCell ref="G5:H5"/>
    <mergeCell ref="I5:J5"/>
    <mergeCell ref="K5:L5"/>
    <mergeCell ref="M5:N5"/>
    <mergeCell ref="A21:A25"/>
    <mergeCell ref="A4:A7"/>
    <mergeCell ref="A9:A19"/>
    <mergeCell ref="I15:I16"/>
    <mergeCell ref="I17:I18"/>
    <mergeCell ref="G4:H4"/>
    <mergeCell ref="G6:H6"/>
    <mergeCell ref="N29:O29"/>
    <mergeCell ref="P29:Q29"/>
    <mergeCell ref="Q4:R4"/>
    <mergeCell ref="Q6:R6"/>
    <mergeCell ref="G19:H19"/>
    <mergeCell ref="I19:J19"/>
    <mergeCell ref="K19:L19"/>
    <mergeCell ref="M19:N19"/>
    <mergeCell ref="L23:M23"/>
    <mergeCell ref="L24:M24"/>
    <mergeCell ref="L25:M25"/>
    <mergeCell ref="M9:M10"/>
    <mergeCell ref="M11:M12"/>
    <mergeCell ref="F23:G23"/>
    <mergeCell ref="F24:G24"/>
    <mergeCell ref="F25:G25"/>
    <mergeCell ref="N25:O25"/>
    <mergeCell ref="O5:P5"/>
    <mergeCell ref="Q5:R5"/>
    <mergeCell ref="O9:O10"/>
    <mergeCell ref="O11:O12"/>
    <mergeCell ref="O13:O14"/>
    <mergeCell ref="Q7:R7"/>
    <mergeCell ref="P25:Q25"/>
    <mergeCell ref="N23:O23"/>
    <mergeCell ref="N24:O24"/>
    <mergeCell ref="F26:G26"/>
    <mergeCell ref="Q17:Q18"/>
    <mergeCell ref="E19:F19"/>
    <mergeCell ref="L29:M29"/>
    <mergeCell ref="D27:E27"/>
    <mergeCell ref="F27:G27"/>
    <mergeCell ref="H27:I27"/>
    <mergeCell ref="D28:E28"/>
    <mergeCell ref="O15:O16"/>
    <mergeCell ref="O19:P19"/>
    <mergeCell ref="Q19:R19"/>
    <mergeCell ref="O17:O18"/>
    <mergeCell ref="Q9:Q10"/>
    <mergeCell ref="Q11:Q12"/>
    <mergeCell ref="Q13:Q14"/>
    <mergeCell ref="Q15:Q16"/>
    <mergeCell ref="G7:H7"/>
    <mergeCell ref="D30:E30"/>
    <mergeCell ref="F30:G30"/>
    <mergeCell ref="H30:I30"/>
    <mergeCell ref="D29:E29"/>
    <mergeCell ref="F29:G29"/>
    <mergeCell ref="H29:I29"/>
    <mergeCell ref="F28:G28"/>
    <mergeCell ref="H28:I28"/>
    <mergeCell ref="H23:I23"/>
    <mergeCell ref="P24:Q24"/>
    <mergeCell ref="P26:Q26"/>
    <mergeCell ref="L30:M30"/>
    <mergeCell ref="N30:O30"/>
    <mergeCell ref="P30:Q30"/>
    <mergeCell ref="P27:Q27"/>
    <mergeCell ref="L28:M28"/>
    <mergeCell ref="N28:O28"/>
    <mergeCell ref="P28:Q28"/>
    <mergeCell ref="D24:E24"/>
    <mergeCell ref="D25:E25"/>
    <mergeCell ref="B2:I2"/>
    <mergeCell ref="L27:M27"/>
    <mergeCell ref="N27:O27"/>
    <mergeCell ref="I4:J4"/>
    <mergeCell ref="I6:J6"/>
    <mergeCell ref="I7:J7"/>
    <mergeCell ref="K4:L4"/>
    <mergeCell ref="K6:L6"/>
    <mergeCell ref="K7:L7"/>
    <mergeCell ref="E4:F4"/>
    <mergeCell ref="N26:O26"/>
    <mergeCell ref="M4:N4"/>
    <mergeCell ref="M6:N6"/>
    <mergeCell ref="M7:N7"/>
    <mergeCell ref="O4:P4"/>
    <mergeCell ref="O6:P6"/>
    <mergeCell ref="O7:P7"/>
    <mergeCell ref="L26:M26"/>
    <mergeCell ref="H24:I24"/>
    <mergeCell ref="H25:I25"/>
    <mergeCell ref="H26:I26"/>
    <mergeCell ref="P23:Q23"/>
    <mergeCell ref="G13:G14"/>
    <mergeCell ref="I9:I10"/>
    <mergeCell ref="K13:K14"/>
    <mergeCell ref="K15:K16"/>
    <mergeCell ref="K17:K18"/>
    <mergeCell ref="M13:M14"/>
    <mergeCell ref="M15:M16"/>
    <mergeCell ref="M17:M18"/>
    <mergeCell ref="D23:E23"/>
    <mergeCell ref="AP17:AP18"/>
    <mergeCell ref="AR17:AR18"/>
    <mergeCell ref="AD17:AD18"/>
    <mergeCell ref="AF17:AF18"/>
    <mergeCell ref="AH17:AH18"/>
    <mergeCell ref="AJ17:AJ18"/>
    <mergeCell ref="AN17:AN18"/>
    <mergeCell ref="AL17:AL18"/>
    <mergeCell ref="C4:D4"/>
    <mergeCell ref="K9:K10"/>
    <mergeCell ref="C11:C12"/>
    <mergeCell ref="E11:E12"/>
    <mergeCell ref="I11:I12"/>
    <mergeCell ref="G11:G12"/>
    <mergeCell ref="K11:K12"/>
    <mergeCell ref="I13:I14"/>
    <mergeCell ref="C6:D6"/>
    <mergeCell ref="C7:D7"/>
    <mergeCell ref="C9:C10"/>
    <mergeCell ref="E9:E10"/>
    <mergeCell ref="E6:F6"/>
    <mergeCell ref="E7:F7"/>
    <mergeCell ref="C13:C14"/>
    <mergeCell ref="C15:C16"/>
    <mergeCell ref="P22:Q22"/>
    <mergeCell ref="C21:Q21"/>
    <mergeCell ref="G15:G16"/>
    <mergeCell ref="G17:G18"/>
    <mergeCell ref="A27:A31"/>
    <mergeCell ref="L3:R3"/>
    <mergeCell ref="B3:K3"/>
    <mergeCell ref="E15:E16"/>
    <mergeCell ref="E17:E18"/>
    <mergeCell ref="F22:G22"/>
    <mergeCell ref="B9:B10"/>
    <mergeCell ref="L22:M22"/>
    <mergeCell ref="N22:O22"/>
    <mergeCell ref="B11:B12"/>
    <mergeCell ref="B13:B14"/>
    <mergeCell ref="B15:B16"/>
    <mergeCell ref="B17:B18"/>
    <mergeCell ref="E13:E14"/>
    <mergeCell ref="H22:I22"/>
    <mergeCell ref="D26:E26"/>
    <mergeCell ref="C19:D19"/>
    <mergeCell ref="C17:C18"/>
    <mergeCell ref="D22:E22"/>
    <mergeCell ref="G9:G10"/>
  </mergeCells>
  <phoneticPr fontId="0" type="noConversion"/>
  <pageMargins left="0.59055118110236227" right="0.44" top="0.52" bottom="0.51" header="0.51181102362204722" footer="0.51181102362204722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42"/>
  <sheetViews>
    <sheetView workbookViewId="0">
      <selection activeCell="B26" sqref="B26"/>
    </sheetView>
  </sheetViews>
  <sheetFormatPr defaultRowHeight="12.75"/>
  <cols>
    <col min="1" max="256" width="11.42578125" customWidth="1"/>
  </cols>
  <sheetData>
    <row r="1" spans="1:2">
      <c r="A1" s="58" t="s">
        <v>42</v>
      </c>
      <c r="B1" t="s">
        <v>21</v>
      </c>
    </row>
    <row r="2" spans="1:2">
      <c r="A2" s="59">
        <v>9.6999999999999993</v>
      </c>
      <c r="B2" s="60">
        <v>1182</v>
      </c>
    </row>
    <row r="3" spans="1:2">
      <c r="A3" s="59">
        <v>9.8000000000000007</v>
      </c>
      <c r="B3" s="60">
        <v>1162</v>
      </c>
    </row>
    <row r="4" spans="1:2">
      <c r="A4" s="59">
        <v>9.9</v>
      </c>
      <c r="B4" s="60">
        <v>1142</v>
      </c>
    </row>
    <row r="5" spans="1:2">
      <c r="A5" s="59">
        <v>10</v>
      </c>
      <c r="B5" s="60">
        <v>1122</v>
      </c>
    </row>
    <row r="6" spans="1:2">
      <c r="A6" s="59">
        <v>10.1</v>
      </c>
      <c r="B6" s="60">
        <v>1103</v>
      </c>
    </row>
    <row r="7" spans="1:2">
      <c r="A7" s="59">
        <v>10.199999999999999</v>
      </c>
      <c r="B7" s="60">
        <v>1084</v>
      </c>
    </row>
    <row r="8" spans="1:2">
      <c r="A8" s="59">
        <v>10.3</v>
      </c>
      <c r="B8" s="60">
        <v>1066</v>
      </c>
    </row>
    <row r="9" spans="1:2">
      <c r="A9" s="59">
        <v>10.4</v>
      </c>
      <c r="B9" s="60">
        <v>1048</v>
      </c>
    </row>
    <row r="10" spans="1:2">
      <c r="A10" s="59">
        <v>10.5</v>
      </c>
      <c r="B10" s="60">
        <v>1030</v>
      </c>
    </row>
    <row r="11" spans="1:2">
      <c r="A11" s="59">
        <v>10.6</v>
      </c>
      <c r="B11" s="60">
        <v>1012</v>
      </c>
    </row>
    <row r="12" spans="1:2">
      <c r="A12" s="59">
        <v>10.7</v>
      </c>
      <c r="B12" s="60">
        <v>995</v>
      </c>
    </row>
    <row r="13" spans="1:2">
      <c r="A13" s="59">
        <v>10.8</v>
      </c>
      <c r="B13" s="60">
        <v>978</v>
      </c>
    </row>
    <row r="14" spans="1:2">
      <c r="A14" s="59">
        <v>10.9</v>
      </c>
      <c r="B14" s="60">
        <v>962</v>
      </c>
    </row>
    <row r="15" spans="1:2">
      <c r="A15" s="59">
        <v>11</v>
      </c>
      <c r="B15" s="60">
        <v>946</v>
      </c>
    </row>
    <row r="16" spans="1:2">
      <c r="A16" s="59">
        <v>11.1</v>
      </c>
      <c r="B16" s="60">
        <v>930</v>
      </c>
    </row>
    <row r="17" spans="1:2">
      <c r="A17" s="59">
        <v>11.2</v>
      </c>
      <c r="B17" s="60">
        <v>914</v>
      </c>
    </row>
    <row r="18" spans="1:2">
      <c r="A18" s="59">
        <v>11.3</v>
      </c>
      <c r="B18" s="60">
        <v>899</v>
      </c>
    </row>
    <row r="19" spans="1:2">
      <c r="A19" s="59">
        <v>11.4</v>
      </c>
      <c r="B19" s="60">
        <v>884</v>
      </c>
    </row>
    <row r="20" spans="1:2">
      <c r="A20" s="59">
        <v>11.5</v>
      </c>
      <c r="B20" s="60">
        <v>869</v>
      </c>
    </row>
    <row r="21" spans="1:2">
      <c r="A21" s="59">
        <v>11.6</v>
      </c>
      <c r="B21" s="60">
        <v>855</v>
      </c>
    </row>
    <row r="22" spans="1:2">
      <c r="A22" s="59">
        <v>11.7</v>
      </c>
      <c r="B22" s="60">
        <v>840</v>
      </c>
    </row>
    <row r="23" spans="1:2">
      <c r="A23" s="59">
        <v>11.8</v>
      </c>
      <c r="B23" s="60">
        <v>826</v>
      </c>
    </row>
    <row r="24" spans="1:2">
      <c r="A24" s="59">
        <v>11.9</v>
      </c>
      <c r="B24" s="60">
        <v>813</v>
      </c>
    </row>
    <row r="25" spans="1:2">
      <c r="A25" s="59">
        <v>12</v>
      </c>
      <c r="B25" s="60">
        <v>799</v>
      </c>
    </row>
    <row r="26" spans="1:2">
      <c r="A26" s="59">
        <v>12.1</v>
      </c>
      <c r="B26" s="60">
        <v>786</v>
      </c>
    </row>
    <row r="27" spans="1:2">
      <c r="A27" s="59">
        <v>12.2</v>
      </c>
      <c r="B27" s="60">
        <v>773</v>
      </c>
    </row>
    <row r="28" spans="1:2">
      <c r="A28" s="59">
        <v>12.3</v>
      </c>
      <c r="B28" s="60">
        <v>760</v>
      </c>
    </row>
    <row r="29" spans="1:2">
      <c r="A29" s="59">
        <v>12.4</v>
      </c>
      <c r="B29" s="60">
        <v>747</v>
      </c>
    </row>
    <row r="30" spans="1:2">
      <c r="A30" s="59">
        <v>12.5</v>
      </c>
      <c r="B30" s="60">
        <v>734</v>
      </c>
    </row>
    <row r="31" spans="1:2">
      <c r="A31" s="59">
        <v>12.6</v>
      </c>
      <c r="B31" s="60">
        <v>722</v>
      </c>
    </row>
    <row r="32" spans="1:2">
      <c r="A32" s="59">
        <v>12.7</v>
      </c>
      <c r="B32" s="60">
        <v>710</v>
      </c>
    </row>
    <row r="33" spans="1:2">
      <c r="A33" s="59">
        <v>12.8</v>
      </c>
      <c r="B33" s="60">
        <v>698</v>
      </c>
    </row>
    <row r="34" spans="1:2">
      <c r="A34" s="59">
        <v>12.9</v>
      </c>
      <c r="B34" s="60">
        <v>686</v>
      </c>
    </row>
    <row r="35" spans="1:2">
      <c r="A35" s="59">
        <v>13</v>
      </c>
      <c r="B35" s="60">
        <v>675</v>
      </c>
    </row>
    <row r="36" spans="1:2">
      <c r="A36" s="59">
        <v>13.1</v>
      </c>
      <c r="B36" s="60">
        <v>663</v>
      </c>
    </row>
    <row r="37" spans="1:2">
      <c r="A37" s="59">
        <v>13.2</v>
      </c>
      <c r="B37" s="60">
        <v>652</v>
      </c>
    </row>
    <row r="38" spans="1:2">
      <c r="A38" s="59">
        <v>13.3</v>
      </c>
      <c r="B38" s="60">
        <v>641</v>
      </c>
    </row>
    <row r="39" spans="1:2">
      <c r="A39" s="59">
        <v>13.4</v>
      </c>
      <c r="B39" s="60">
        <v>630</v>
      </c>
    </row>
    <row r="40" spans="1:2">
      <c r="A40" s="59">
        <v>13.5</v>
      </c>
      <c r="B40" s="60">
        <v>620</v>
      </c>
    </row>
    <row r="41" spans="1:2">
      <c r="A41" s="59">
        <v>13.6</v>
      </c>
      <c r="B41" s="60">
        <v>609</v>
      </c>
    </row>
    <row r="42" spans="1:2">
      <c r="A42" s="59">
        <v>13.7</v>
      </c>
      <c r="B42" s="60">
        <v>599</v>
      </c>
    </row>
    <row r="43" spans="1:2">
      <c r="A43" s="59">
        <v>13.8</v>
      </c>
      <c r="B43" s="60">
        <v>588</v>
      </c>
    </row>
    <row r="44" spans="1:2">
      <c r="A44" s="59">
        <v>13.9</v>
      </c>
      <c r="B44" s="60">
        <v>578</v>
      </c>
    </row>
    <row r="45" spans="1:2">
      <c r="A45" s="59">
        <v>14</v>
      </c>
      <c r="B45" s="60">
        <v>568</v>
      </c>
    </row>
    <row r="46" spans="1:2">
      <c r="A46" s="59">
        <v>14.1</v>
      </c>
      <c r="B46" s="60">
        <v>558</v>
      </c>
    </row>
    <row r="47" spans="1:2">
      <c r="A47" s="59">
        <v>14.2</v>
      </c>
      <c r="B47" s="60">
        <v>549</v>
      </c>
    </row>
    <row r="48" spans="1:2">
      <c r="A48" s="59">
        <v>14.3</v>
      </c>
      <c r="B48" s="60">
        <v>539</v>
      </c>
    </row>
    <row r="49" spans="1:2">
      <c r="A49" s="59">
        <v>14.4</v>
      </c>
      <c r="B49" s="60">
        <v>530</v>
      </c>
    </row>
    <row r="50" spans="1:2">
      <c r="A50" s="59">
        <v>14.5</v>
      </c>
      <c r="B50" s="60">
        <v>521</v>
      </c>
    </row>
    <row r="51" spans="1:2">
      <c r="A51" s="59">
        <v>14.6</v>
      </c>
      <c r="B51" s="60">
        <v>511</v>
      </c>
    </row>
    <row r="52" spans="1:2">
      <c r="A52" s="59">
        <v>14.7</v>
      </c>
      <c r="B52" s="60">
        <v>502</v>
      </c>
    </row>
    <row r="53" spans="1:2">
      <c r="A53" s="59">
        <v>14.8</v>
      </c>
      <c r="B53" s="60">
        <v>497</v>
      </c>
    </row>
    <row r="54" spans="1:2">
      <c r="A54" s="59">
        <v>14.9</v>
      </c>
      <c r="B54" s="60">
        <v>489</v>
      </c>
    </row>
    <row r="55" spans="1:2">
      <c r="A55" s="59">
        <v>15</v>
      </c>
      <c r="B55" s="60">
        <v>480</v>
      </c>
    </row>
    <row r="56" spans="1:2">
      <c r="A56" s="59">
        <v>15.1</v>
      </c>
      <c r="B56" s="60">
        <v>471</v>
      </c>
    </row>
    <row r="57" spans="1:2">
      <c r="A57" s="59">
        <v>15.2</v>
      </c>
      <c r="B57" s="60">
        <v>463</v>
      </c>
    </row>
    <row r="58" spans="1:2">
      <c r="A58" s="59">
        <v>15.3</v>
      </c>
      <c r="B58" s="60">
        <v>454</v>
      </c>
    </row>
    <row r="59" spans="1:2">
      <c r="A59" s="59">
        <v>15.4</v>
      </c>
      <c r="B59" s="60">
        <v>446</v>
      </c>
    </row>
    <row r="60" spans="1:2">
      <c r="A60" s="59">
        <v>15.5</v>
      </c>
      <c r="B60" s="60">
        <v>438</v>
      </c>
    </row>
    <row r="61" spans="1:2">
      <c r="A61" s="59">
        <v>15.6</v>
      </c>
      <c r="B61" s="60">
        <v>430</v>
      </c>
    </row>
    <row r="62" spans="1:2">
      <c r="A62" s="59">
        <v>15.7</v>
      </c>
      <c r="B62" s="60">
        <v>422</v>
      </c>
    </row>
    <row r="63" spans="1:2">
      <c r="A63" s="59">
        <v>15.8</v>
      </c>
      <c r="B63" s="60">
        <v>414</v>
      </c>
    </row>
    <row r="64" spans="1:2">
      <c r="A64" s="59">
        <v>15.9</v>
      </c>
      <c r="B64" s="60">
        <v>406</v>
      </c>
    </row>
    <row r="65" spans="1:2">
      <c r="A65" s="59">
        <v>16</v>
      </c>
      <c r="B65" s="60">
        <v>399</v>
      </c>
    </row>
    <row r="66" spans="1:2">
      <c r="A66" s="59">
        <v>16.100000000000001</v>
      </c>
      <c r="B66" s="60">
        <v>391</v>
      </c>
    </row>
    <row r="67" spans="1:2">
      <c r="A67" s="59">
        <v>16.2</v>
      </c>
      <c r="B67" s="60">
        <v>384</v>
      </c>
    </row>
    <row r="68" spans="1:2">
      <c r="A68" s="59">
        <v>16.3</v>
      </c>
      <c r="B68" s="60">
        <v>376</v>
      </c>
    </row>
    <row r="69" spans="1:2">
      <c r="A69" s="59">
        <v>16.399999999999999</v>
      </c>
      <c r="B69" s="60">
        <v>369</v>
      </c>
    </row>
    <row r="70" spans="1:2">
      <c r="A70" s="59">
        <v>16.5</v>
      </c>
      <c r="B70" s="60">
        <v>362</v>
      </c>
    </row>
    <row r="71" spans="1:2">
      <c r="A71" s="59">
        <v>16.600000000000001</v>
      </c>
      <c r="B71" s="60">
        <v>355</v>
      </c>
    </row>
    <row r="72" spans="1:2">
      <c r="A72" s="59">
        <v>16.7</v>
      </c>
      <c r="B72" s="60">
        <v>348</v>
      </c>
    </row>
    <row r="73" spans="1:2">
      <c r="A73" s="59">
        <v>16.8</v>
      </c>
      <c r="B73" s="60">
        <v>341</v>
      </c>
    </row>
    <row r="74" spans="1:2">
      <c r="A74" s="59">
        <v>16.899999999999999</v>
      </c>
      <c r="B74" s="60">
        <v>334</v>
      </c>
    </row>
    <row r="75" spans="1:2">
      <c r="A75" s="59">
        <v>17</v>
      </c>
      <c r="B75" s="60">
        <v>327</v>
      </c>
    </row>
    <row r="76" spans="1:2">
      <c r="A76" s="59">
        <v>17.100000000000001</v>
      </c>
      <c r="B76" s="60">
        <v>320</v>
      </c>
    </row>
    <row r="77" spans="1:2">
      <c r="A77" s="59">
        <v>17.2</v>
      </c>
      <c r="B77" s="60">
        <v>314</v>
      </c>
    </row>
    <row r="78" spans="1:2">
      <c r="A78" s="59">
        <v>17.3</v>
      </c>
      <c r="B78" s="60">
        <v>307</v>
      </c>
    </row>
    <row r="79" spans="1:2">
      <c r="A79" s="59">
        <v>17.399999999999999</v>
      </c>
      <c r="B79" s="60">
        <v>301</v>
      </c>
    </row>
    <row r="80" spans="1:2">
      <c r="A80" s="59">
        <v>17.5</v>
      </c>
      <c r="B80" s="60">
        <v>294</v>
      </c>
    </row>
    <row r="81" spans="1:2">
      <c r="A81" s="59">
        <v>17.600000000000001</v>
      </c>
      <c r="B81" s="60">
        <v>288</v>
      </c>
    </row>
    <row r="82" spans="1:2">
      <c r="A82" s="59">
        <v>17.7</v>
      </c>
      <c r="B82" s="60">
        <v>282</v>
      </c>
    </row>
    <row r="83" spans="1:2">
      <c r="A83" s="59">
        <v>17.8</v>
      </c>
      <c r="B83" s="60">
        <v>275</v>
      </c>
    </row>
    <row r="84" spans="1:2">
      <c r="A84" s="59">
        <v>17.899999999999999</v>
      </c>
      <c r="B84" s="60">
        <v>269</v>
      </c>
    </row>
    <row r="85" spans="1:2">
      <c r="A85" s="59">
        <v>18</v>
      </c>
      <c r="B85" s="60">
        <v>263</v>
      </c>
    </row>
    <row r="86" spans="1:2">
      <c r="A86" s="59">
        <v>18.100000000000001</v>
      </c>
      <c r="B86" s="60">
        <v>257</v>
      </c>
    </row>
    <row r="87" spans="1:2">
      <c r="A87" s="59">
        <v>18.2</v>
      </c>
      <c r="B87" s="60">
        <v>251</v>
      </c>
    </row>
    <row r="88" spans="1:2">
      <c r="A88" s="59">
        <v>18.3</v>
      </c>
      <c r="B88" s="60">
        <v>246</v>
      </c>
    </row>
    <row r="89" spans="1:2">
      <c r="A89" s="59">
        <v>18.399999999999999</v>
      </c>
      <c r="B89" s="60">
        <v>240</v>
      </c>
    </row>
    <row r="90" spans="1:2">
      <c r="A90" s="59">
        <v>18.5</v>
      </c>
      <c r="B90" s="60">
        <v>234</v>
      </c>
    </row>
    <row r="91" spans="1:2">
      <c r="A91" s="59">
        <v>18.600000000000001</v>
      </c>
      <c r="B91" s="60">
        <v>228</v>
      </c>
    </row>
    <row r="92" spans="1:2">
      <c r="A92" s="59">
        <v>18.7</v>
      </c>
      <c r="B92" s="60">
        <v>223</v>
      </c>
    </row>
    <row r="93" spans="1:2">
      <c r="A93" s="59">
        <v>18.8</v>
      </c>
      <c r="B93" s="60">
        <v>217</v>
      </c>
    </row>
    <row r="94" spans="1:2">
      <c r="A94" s="59">
        <v>18.899999999999999</v>
      </c>
      <c r="B94" s="60">
        <v>212</v>
      </c>
    </row>
    <row r="95" spans="1:2">
      <c r="A95" s="59">
        <v>19</v>
      </c>
      <c r="B95" s="60">
        <v>206</v>
      </c>
    </row>
    <row r="96" spans="1:2">
      <c r="A96" s="59">
        <v>19.100000000000001</v>
      </c>
      <c r="B96" s="60">
        <v>201</v>
      </c>
    </row>
    <row r="97" spans="1:2">
      <c r="A97" s="59">
        <v>19.2</v>
      </c>
      <c r="B97" s="60">
        <v>196</v>
      </c>
    </row>
    <row r="98" spans="1:2">
      <c r="A98" s="59">
        <v>19.3</v>
      </c>
      <c r="B98" s="60">
        <v>190</v>
      </c>
    </row>
    <row r="99" spans="1:2">
      <c r="A99" s="59">
        <v>19.399999999999999</v>
      </c>
      <c r="B99" s="60">
        <v>185</v>
      </c>
    </row>
    <row r="100" spans="1:2">
      <c r="A100" s="59">
        <v>19.5</v>
      </c>
      <c r="B100" s="60">
        <v>180</v>
      </c>
    </row>
    <row r="101" spans="1:2">
      <c r="A101" s="59">
        <v>19.600000000000001</v>
      </c>
      <c r="B101" s="60">
        <v>175</v>
      </c>
    </row>
    <row r="102" spans="1:2">
      <c r="A102" s="59">
        <v>19.7</v>
      </c>
      <c r="B102" s="60">
        <v>170</v>
      </c>
    </row>
    <row r="103" spans="1:2">
      <c r="A103" s="59">
        <v>19.8</v>
      </c>
      <c r="B103" s="60">
        <v>165</v>
      </c>
    </row>
    <row r="104" spans="1:2">
      <c r="A104" s="59">
        <v>19.899999999999999</v>
      </c>
      <c r="B104" s="60">
        <v>160</v>
      </c>
    </row>
    <row r="105" spans="1:2">
      <c r="A105" s="59">
        <v>20</v>
      </c>
      <c r="B105" s="60">
        <v>155</v>
      </c>
    </row>
    <row r="106" spans="1:2">
      <c r="A106" s="59">
        <v>20.100000000000001</v>
      </c>
      <c r="B106" s="60">
        <v>150</v>
      </c>
    </row>
    <row r="107" spans="1:2">
      <c r="A107" s="59">
        <v>20.2</v>
      </c>
      <c r="B107" s="60">
        <v>146</v>
      </c>
    </row>
    <row r="108" spans="1:2">
      <c r="A108" s="59">
        <v>20.3</v>
      </c>
      <c r="B108" s="60">
        <v>141</v>
      </c>
    </row>
    <row r="109" spans="1:2">
      <c r="A109" s="59">
        <v>20.399999999999999</v>
      </c>
      <c r="B109" s="60">
        <v>136</v>
      </c>
    </row>
    <row r="110" spans="1:2">
      <c r="A110" s="59">
        <v>20.5</v>
      </c>
      <c r="B110" s="60">
        <v>131</v>
      </c>
    </row>
    <row r="111" spans="1:2">
      <c r="A111" s="59">
        <v>20.6</v>
      </c>
      <c r="B111" s="60">
        <v>127</v>
      </c>
    </row>
    <row r="112" spans="1:2">
      <c r="A112" s="59">
        <v>20.7</v>
      </c>
      <c r="B112" s="60">
        <v>122</v>
      </c>
    </row>
    <row r="113" spans="1:2">
      <c r="A113" s="59">
        <v>20.8</v>
      </c>
      <c r="B113" s="60">
        <v>118</v>
      </c>
    </row>
    <row r="114" spans="1:2">
      <c r="A114" s="59">
        <v>20.9</v>
      </c>
      <c r="B114" s="60">
        <v>113</v>
      </c>
    </row>
    <row r="115" spans="1:2">
      <c r="A115" s="59">
        <v>21</v>
      </c>
      <c r="B115" s="60">
        <v>109</v>
      </c>
    </row>
    <row r="116" spans="1:2">
      <c r="A116" s="59">
        <v>21.1</v>
      </c>
      <c r="B116" s="60">
        <v>104</v>
      </c>
    </row>
    <row r="117" spans="1:2">
      <c r="A117" s="59">
        <v>21.2</v>
      </c>
      <c r="B117" s="60">
        <v>100</v>
      </c>
    </row>
    <row r="118" spans="1:2">
      <c r="A118" s="59">
        <v>21.3</v>
      </c>
      <c r="B118" s="60">
        <v>96</v>
      </c>
    </row>
    <row r="119" spans="1:2">
      <c r="A119" s="59">
        <v>21.4</v>
      </c>
      <c r="B119" s="60">
        <v>92</v>
      </c>
    </row>
    <row r="120" spans="1:2">
      <c r="A120" s="59">
        <v>21.5</v>
      </c>
      <c r="B120" s="60">
        <v>87</v>
      </c>
    </row>
    <row r="121" spans="1:2">
      <c r="A121" s="59">
        <v>21.6</v>
      </c>
      <c r="B121" s="60">
        <v>83</v>
      </c>
    </row>
    <row r="122" spans="1:2">
      <c r="A122" s="59">
        <v>21.7</v>
      </c>
      <c r="B122" s="60">
        <v>79</v>
      </c>
    </row>
    <row r="123" spans="1:2">
      <c r="A123" s="59">
        <v>21.8</v>
      </c>
      <c r="B123" s="60">
        <v>75</v>
      </c>
    </row>
    <row r="124" spans="1:2">
      <c r="A124" s="59">
        <v>21.9</v>
      </c>
      <c r="B124" s="60">
        <v>71</v>
      </c>
    </row>
    <row r="125" spans="1:2">
      <c r="A125" s="59">
        <v>22</v>
      </c>
      <c r="B125" s="60">
        <v>67</v>
      </c>
    </row>
    <row r="126" spans="1:2">
      <c r="A126" s="59">
        <v>22.1</v>
      </c>
      <c r="B126" s="60">
        <v>63</v>
      </c>
    </row>
    <row r="127" spans="1:2">
      <c r="A127" s="59">
        <v>22.2</v>
      </c>
      <c r="B127" s="60">
        <v>59</v>
      </c>
    </row>
    <row r="128" spans="1:2">
      <c r="A128" s="59">
        <v>22.3</v>
      </c>
      <c r="B128" s="60">
        <v>55</v>
      </c>
    </row>
    <row r="129" spans="1:2">
      <c r="A129" s="59">
        <v>22.4</v>
      </c>
      <c r="B129" s="60">
        <v>51</v>
      </c>
    </row>
    <row r="130" spans="1:2">
      <c r="A130" s="59">
        <v>22.5</v>
      </c>
      <c r="B130" s="60">
        <v>47</v>
      </c>
    </row>
    <row r="131" spans="1:2">
      <c r="A131" s="59">
        <v>22.6</v>
      </c>
      <c r="B131" s="60">
        <v>43</v>
      </c>
    </row>
    <row r="132" spans="1:2">
      <c r="A132" s="59">
        <v>22.7</v>
      </c>
      <c r="B132" s="60">
        <v>39</v>
      </c>
    </row>
    <row r="133" spans="1:2">
      <c r="A133" s="59">
        <v>22.8</v>
      </c>
      <c r="B133" s="60">
        <v>36</v>
      </c>
    </row>
    <row r="134" spans="1:2">
      <c r="A134" s="59">
        <v>22.9</v>
      </c>
      <c r="B134" s="60">
        <v>32</v>
      </c>
    </row>
    <row r="135" spans="1:2">
      <c r="A135" s="59">
        <v>23</v>
      </c>
      <c r="B135" s="60">
        <v>28</v>
      </c>
    </row>
    <row r="136" spans="1:2">
      <c r="A136" s="59">
        <v>23.1</v>
      </c>
      <c r="B136" s="60">
        <v>25</v>
      </c>
    </row>
    <row r="137" spans="1:2">
      <c r="A137" s="59">
        <v>23.2</v>
      </c>
      <c r="B137" s="60">
        <v>21</v>
      </c>
    </row>
    <row r="138" spans="1:2">
      <c r="A138" s="59">
        <v>23.3</v>
      </c>
      <c r="B138" s="60">
        <v>17</v>
      </c>
    </row>
    <row r="139" spans="1:2">
      <c r="A139" s="59">
        <v>23.4</v>
      </c>
      <c r="B139" s="60">
        <v>14</v>
      </c>
    </row>
    <row r="140" spans="1:2">
      <c r="A140" s="59">
        <v>23.5</v>
      </c>
      <c r="B140" s="60">
        <v>10</v>
      </c>
    </row>
    <row r="141" spans="1:2">
      <c r="A141" s="59">
        <v>23.6</v>
      </c>
      <c r="B141" s="60">
        <v>7</v>
      </c>
    </row>
    <row r="142" spans="1:2">
      <c r="A142" s="59">
        <v>23.7</v>
      </c>
      <c r="B142" s="60">
        <v>3</v>
      </c>
    </row>
  </sheetData>
  <sheetProtection sheet="1" objects="1" scenarios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H20"/>
  <sheetViews>
    <sheetView workbookViewId="0">
      <selection activeCell="C19" sqref="C19"/>
    </sheetView>
  </sheetViews>
  <sheetFormatPr defaultRowHeight="12.75"/>
  <cols>
    <col min="1" max="256" width="11.42578125" customWidth="1"/>
  </cols>
  <sheetData>
    <row r="3" spans="2:8">
      <c r="C3" t="s">
        <v>43</v>
      </c>
      <c r="D3" t="s">
        <v>44</v>
      </c>
      <c r="E3" t="s">
        <v>45</v>
      </c>
      <c r="F3" t="s">
        <v>46</v>
      </c>
      <c r="G3" t="s">
        <v>47</v>
      </c>
      <c r="H3" t="s">
        <v>48</v>
      </c>
    </row>
    <row r="4" spans="2:8">
      <c r="B4" t="s">
        <v>49</v>
      </c>
      <c r="C4" s="62">
        <v>0.98519999999999996</v>
      </c>
      <c r="D4" s="62">
        <v>1.1834</v>
      </c>
      <c r="E4" s="62">
        <v>1.0913999999999999</v>
      </c>
      <c r="F4" s="62">
        <v>1.0964</v>
      </c>
      <c r="G4" s="62">
        <v>1.0044</v>
      </c>
      <c r="H4" s="62">
        <v>0.99239999999999995</v>
      </c>
    </row>
    <row r="5" spans="2:8">
      <c r="B5" t="s">
        <v>33</v>
      </c>
      <c r="C5" s="62">
        <v>1.0511999999999999</v>
      </c>
      <c r="D5" s="62">
        <v>1.1035999999999999</v>
      </c>
      <c r="E5" s="62">
        <v>1.1614</v>
      </c>
      <c r="F5" s="62">
        <v>1.2256</v>
      </c>
      <c r="G5" s="62">
        <v>1.2972999999999999</v>
      </c>
      <c r="H5" s="62">
        <v>1.3778999999999999</v>
      </c>
    </row>
    <row r="6" spans="2:8">
      <c r="B6" t="s">
        <v>17</v>
      </c>
      <c r="C6" s="62">
        <v>1.05</v>
      </c>
      <c r="D6" s="62">
        <v>1.1101000000000001</v>
      </c>
      <c r="E6" s="62">
        <v>1.1776</v>
      </c>
      <c r="F6" s="62">
        <v>1.2538</v>
      </c>
      <c r="G6" s="62">
        <v>1.3405</v>
      </c>
      <c r="H6" s="62">
        <v>1.44</v>
      </c>
    </row>
    <row r="7" spans="2:8">
      <c r="B7" t="s">
        <v>50</v>
      </c>
      <c r="C7" s="62">
        <v>1.0367999999999999</v>
      </c>
      <c r="D7" s="62">
        <v>1.1100000000000001</v>
      </c>
      <c r="E7" s="62">
        <v>1.1942999999999999</v>
      </c>
      <c r="F7" s="62">
        <v>1.2606999999999999</v>
      </c>
      <c r="G7" s="62">
        <v>1.3706</v>
      </c>
      <c r="H7" s="62">
        <v>1.5015000000000001</v>
      </c>
    </row>
    <row r="8" spans="2:8">
      <c r="B8" t="s">
        <v>51</v>
      </c>
      <c r="C8" s="62">
        <v>0.99509999999999998</v>
      </c>
      <c r="D8" s="62">
        <v>0.95369999999999999</v>
      </c>
      <c r="E8" s="62">
        <v>0.9123</v>
      </c>
      <c r="F8" s="62">
        <v>0.87090000000000001</v>
      </c>
      <c r="G8" s="62">
        <v>0.82950000000000002</v>
      </c>
      <c r="H8" s="62">
        <v>0.78480000000000005</v>
      </c>
    </row>
    <row r="18" spans="3:4">
      <c r="C18">
        <v>12.1</v>
      </c>
      <c r="D18" s="45">
        <f>INT(9.23076*(26.46-C18)^1.835)</f>
        <v>1226</v>
      </c>
    </row>
    <row r="19" spans="3:4">
      <c r="C19">
        <v>13.23</v>
      </c>
      <c r="D19" s="45">
        <f>INT(9.23076*(26.46-C19)^1.835)</f>
        <v>1055</v>
      </c>
    </row>
    <row r="20" spans="3:4">
      <c r="C20">
        <f>C18*E4</f>
        <v>13.205939999999998</v>
      </c>
      <c r="D20" s="45">
        <f>INT(9.23076*(26.46-C20)^1.835)</f>
        <v>1058</v>
      </c>
    </row>
  </sheetData>
  <sheetProtection sheet="1" objects="1" scenarios="1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U13 Girls</vt:lpstr>
      <vt:lpstr>U15 Girls</vt:lpstr>
      <vt:lpstr>U17 Women</vt:lpstr>
      <vt:lpstr>Hurdles</vt:lpstr>
      <vt:lpstr>Age Correction</vt:lpstr>
      <vt:lpstr>'U13 Girls'!Print_Area</vt:lpstr>
      <vt:lpstr>'U15 Girls'!Print_Area</vt:lpstr>
      <vt:lpstr>'U17 Women'!Print_Area</vt:lpstr>
    </vt:vector>
  </TitlesOfParts>
  <Company>West Herts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John Gandee</cp:lastModifiedBy>
  <cp:lastPrinted>2016-06-26T15:52:20Z</cp:lastPrinted>
  <dcterms:created xsi:type="dcterms:W3CDTF">2000-07-18T07:30:44Z</dcterms:created>
  <dcterms:modified xsi:type="dcterms:W3CDTF">2016-06-27T09:20:18Z</dcterms:modified>
</cp:coreProperties>
</file>